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c:\users\mhone\appdata\local\bentley\projectwise\workingdir\ohiodot-pw.bentley.com_ohiodot-pw-02\matthew.hone@dot.ohio.gov\d0512129\"/>
    </mc:Choice>
  </mc:AlternateContent>
  <xr:revisionPtr revIDLastSave="0" documentId="13_ncr:1_{0E167FFE-3EC5-42DA-B2D9-BAB28C4F3297}" xr6:coauthVersionLast="47" xr6:coauthVersionMax="47" xr10:uidLastSave="{00000000-0000-0000-0000-000000000000}"/>
  <bookViews>
    <workbookView xWindow="-28920" yWindow="-120" windowWidth="29040" windowHeight="15720" firstSheet="1" activeTab="4" xr2:uid="{806B301A-AD87-42CD-B339-EF2D768B522E}"/>
  </bookViews>
  <sheets>
    <sheet name="Directory" sheetId="1" r:id="rId1"/>
    <sheet name="Drive 1 Profile Data" sheetId="7" r:id="rId2"/>
    <sheet name="Drive 2 Profile Data(OLD)" sheetId="4" r:id="rId3"/>
    <sheet name="Questions" sheetId="5" r:id="rId4"/>
    <sheet name="Modeling Notes" sheetId="2" r:id="rId5"/>
    <sheet name="Constraint Calcs" sheetId="10" r:id="rId6"/>
    <sheet name="To Do" sheetId="6" r:id="rId7"/>
    <sheet name="Stage 1 Model Data" sheetId="8"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10" l="1"/>
  <c r="E7" i="10"/>
  <c r="D25" i="4"/>
  <c r="G5" i="4"/>
  <c r="G6" i="4" s="1"/>
  <c r="G7" i="4" s="1"/>
  <c r="G8" i="4" s="1"/>
  <c r="G9" i="4" s="1"/>
  <c r="G10" i="4" s="1"/>
  <c r="G11" i="4" s="1"/>
  <c r="G12" i="4" s="1"/>
  <c r="G13" i="4" s="1"/>
  <c r="G14" i="4" s="1"/>
  <c r="G15" i="4" s="1"/>
  <c r="G16" i="4" s="1"/>
  <c r="G17" i="4" s="1"/>
  <c r="G18" i="4" s="1"/>
  <c r="G19" i="4" s="1"/>
  <c r="G20" i="4" s="1"/>
  <c r="G21" i="4" s="1"/>
  <c r="G22" i="4" s="1"/>
  <c r="G23" i="4" s="1"/>
  <c r="G24" i="4" s="1"/>
  <c r="G25" i="4" s="1"/>
  <c r="G26" i="4" s="1"/>
  <c r="G27" i="4" s="1"/>
  <c r="G28" i="4" s="1"/>
  <c r="G29" i="4" s="1"/>
  <c r="G30" i="4" s="1"/>
  <c r="G4" i="4"/>
  <c r="H41" i="4"/>
  <c r="H42" i="4"/>
  <c r="H40" i="4"/>
  <c r="H36" i="4"/>
  <c r="H37" i="4" s="1"/>
  <c r="H35" i="4"/>
  <c r="H31" i="4"/>
  <c r="H32" i="4"/>
  <c r="H33" i="4"/>
  <c r="H30" i="4"/>
  <c r="H26" i="4"/>
  <c r="H27" i="4"/>
  <c r="H28" i="4"/>
  <c r="H25" i="4"/>
  <c r="J4" i="4"/>
  <c r="J36" i="4"/>
  <c r="J39" i="4"/>
  <c r="J40" i="4"/>
  <c r="J41" i="4"/>
  <c r="J42" i="4"/>
  <c r="J43" i="4"/>
  <c r="J3" i="4"/>
  <c r="O19" i="7"/>
  <c r="O49" i="7"/>
  <c r="I19" i="7"/>
  <c r="I49" i="7"/>
  <c r="G16" i="7"/>
  <c r="O15" i="7"/>
  <c r="I15" i="7"/>
  <c r="B38" i="7"/>
  <c r="B39" i="7"/>
  <c r="B40" i="7"/>
  <c r="B41" i="7" s="1"/>
  <c r="B42" i="7" s="1"/>
  <c r="B43" i="7" s="1"/>
  <c r="B44" i="7" s="1"/>
  <c r="B45" i="7" s="1"/>
  <c r="B46" i="7" s="1"/>
  <c r="B47" i="7" s="1"/>
  <c r="B48" i="7" s="1"/>
  <c r="B49" i="7" s="1"/>
  <c r="B50" i="7" s="1"/>
  <c r="B17" i="7"/>
  <c r="B18" i="7" s="1"/>
  <c r="B19" i="7" s="1"/>
  <c r="B20" i="7" s="1"/>
  <c r="B21" i="7" s="1"/>
  <c r="B22" i="7" s="1"/>
  <c r="B23" i="7" s="1"/>
  <c r="B24" i="7" s="1"/>
  <c r="B25" i="7" s="1"/>
  <c r="B26" i="7" s="1"/>
  <c r="B27" i="7" s="1"/>
  <c r="B28" i="7" s="1"/>
  <c r="B29" i="7" s="1"/>
  <c r="B30" i="7" s="1"/>
  <c r="B31" i="7" s="1"/>
  <c r="B32" i="7" s="1"/>
  <c r="B33" i="7" s="1"/>
  <c r="B34" i="7" s="1"/>
  <c r="B35" i="7" s="1"/>
  <c r="B36" i="7" s="1"/>
  <c r="B37" i="7" s="1"/>
  <c r="B16" i="7"/>
  <c r="P4" i="4"/>
  <c r="P5" i="4" s="1"/>
  <c r="P6" i="4" s="1"/>
  <c r="P7" i="4" s="1"/>
  <c r="P8" i="4" s="1"/>
  <c r="P9" i="4" s="1"/>
  <c r="P10" i="4" s="1"/>
  <c r="P11" i="4" s="1"/>
  <c r="P12" i="4" s="1"/>
  <c r="P13" i="4" s="1"/>
  <c r="P14" i="4" s="1"/>
  <c r="P15" i="4" s="1"/>
  <c r="P16" i="4" s="1"/>
  <c r="P17" i="4" s="1"/>
  <c r="P18" i="4" s="1"/>
  <c r="P19" i="4" s="1"/>
  <c r="P20" i="4" s="1"/>
  <c r="P21" i="4" s="1"/>
  <c r="P22" i="4" s="1"/>
  <c r="P23" i="4" s="1"/>
  <c r="P24" i="4" s="1"/>
  <c r="P25" i="4" s="1"/>
  <c r="P26" i="4" s="1"/>
  <c r="P27" i="4" s="1"/>
  <c r="P28" i="4" s="1"/>
  <c r="P29" i="4" s="1"/>
  <c r="P30" i="4" s="1"/>
  <c r="P31" i="4" s="1"/>
  <c r="P32" i="4" s="1"/>
  <c r="P33" i="4" s="1"/>
  <c r="P34" i="4" s="1"/>
  <c r="P35" i="4" s="1"/>
  <c r="P36" i="4" s="1"/>
  <c r="P37" i="4" s="1"/>
  <c r="D36" i="4"/>
  <c r="D37" i="4"/>
  <c r="D38" i="4"/>
  <c r="D39" i="4"/>
  <c r="D40" i="4"/>
  <c r="D41" i="4"/>
  <c r="D42" i="4"/>
  <c r="D43" i="4"/>
  <c r="D3" i="4"/>
  <c r="B4" i="4"/>
  <c r="D4" i="2"/>
  <c r="D5" i="2" s="1"/>
  <c r="D6" i="2" s="1"/>
  <c r="D7" i="2" s="1"/>
  <c r="D8" i="2" s="1"/>
  <c r="D9" i="2" s="1"/>
  <c r="D10" i="2" s="1"/>
  <c r="D11" i="2" s="1"/>
  <c r="D12" i="2" s="1"/>
  <c r="D13" i="2" s="1"/>
  <c r="G17" i="7" l="1"/>
  <c r="G18" i="7" s="1"/>
  <c r="G19" i="7" s="1"/>
  <c r="G20" i="7" s="1"/>
  <c r="O16" i="7"/>
  <c r="J9" i="4"/>
  <c r="J5" i="4"/>
  <c r="H38" i="4"/>
  <c r="J38" i="4" s="1"/>
  <c r="J37" i="4"/>
  <c r="J6" i="4"/>
  <c r="D14" i="2"/>
  <c r="D15" i="2" s="1"/>
  <c r="I16" i="7"/>
  <c r="D4" i="4"/>
  <c r="B5" i="4"/>
  <c r="B6" i="4" s="1"/>
  <c r="B7" i="4" s="1"/>
  <c r="B8" i="4" s="1"/>
  <c r="B9" i="4" s="1"/>
  <c r="B10" i="4" s="1"/>
  <c r="B11" i="4" s="1"/>
  <c r="B12" i="4" s="1"/>
  <c r="B13" i="4" s="1"/>
  <c r="B14" i="4" s="1"/>
  <c r="B15" i="4" s="1"/>
  <c r="B16" i="4" s="1"/>
  <c r="B17" i="4" s="1"/>
  <c r="B18" i="4" s="1"/>
  <c r="B19" i="4" s="1"/>
  <c r="B20" i="4" s="1"/>
  <c r="B21" i="4" s="1"/>
  <c r="B22" i="4" s="1"/>
  <c r="B23" i="4" s="1"/>
  <c r="B24" i="4" s="1"/>
  <c r="B25" i="4" s="1"/>
  <c r="B26" i="4" s="1"/>
  <c r="B27" i="4" s="1"/>
  <c r="B28" i="4" s="1"/>
  <c r="B29" i="4" s="1"/>
  <c r="B30" i="4" s="1"/>
  <c r="B31" i="4" s="1"/>
  <c r="B32" i="4" s="1"/>
  <c r="B33" i="4" s="1"/>
  <c r="B34" i="4" s="1"/>
  <c r="B35" i="4" s="1"/>
  <c r="B36" i="4" s="1"/>
  <c r="B37" i="4" s="1"/>
  <c r="B38" i="4" s="1"/>
  <c r="B39" i="4" s="1"/>
  <c r="B40" i="4" s="1"/>
  <c r="B41" i="4" s="1"/>
  <c r="B42" i="4" s="1"/>
  <c r="B43" i="4" s="1"/>
  <c r="O17" i="7" l="1"/>
  <c r="G21" i="7"/>
  <c r="G22" i="7" s="1"/>
  <c r="G23" i="7" s="1"/>
  <c r="G24" i="7" s="1"/>
  <c r="G25" i="7" s="1"/>
  <c r="G26" i="7" s="1"/>
  <c r="G27" i="7" s="1"/>
  <c r="G28" i="7" s="1"/>
  <c r="G29" i="7" s="1"/>
  <c r="G30" i="7" s="1"/>
  <c r="G31" i="7" s="1"/>
  <c r="G32" i="7" s="1"/>
  <c r="G33" i="7" s="1"/>
  <c r="G34" i="7" s="1"/>
  <c r="G35" i="7" s="1"/>
  <c r="G36" i="7" s="1"/>
  <c r="G37" i="7" s="1"/>
  <c r="G38" i="7" s="1"/>
  <c r="G39" i="7" s="1"/>
  <c r="G40" i="7" s="1"/>
  <c r="G41" i="7" s="1"/>
  <c r="G42" i="7" s="1"/>
  <c r="G43" i="7" s="1"/>
  <c r="G44" i="7" s="1"/>
  <c r="G45" i="7" s="1"/>
  <c r="G46" i="7" s="1"/>
  <c r="G47" i="7" s="1"/>
  <c r="G48" i="7" s="1"/>
  <c r="G49" i="7" s="1"/>
  <c r="J10" i="4"/>
  <c r="J7" i="4"/>
  <c r="J8" i="4"/>
  <c r="D5" i="4"/>
  <c r="I17" i="7" l="1"/>
  <c r="I20" i="7"/>
  <c r="O20" i="7"/>
  <c r="J11" i="4"/>
  <c r="D6" i="4"/>
  <c r="O18" i="7" l="1"/>
  <c r="I18" i="7"/>
  <c r="O21" i="7"/>
  <c r="I21" i="7"/>
  <c r="J12" i="4"/>
  <c r="D7" i="4"/>
  <c r="I22" i="7" l="1"/>
  <c r="O22" i="7"/>
  <c r="J13" i="4"/>
  <c r="D8" i="4"/>
  <c r="I23" i="7" l="1"/>
  <c r="O23" i="7"/>
  <c r="J14" i="4"/>
  <c r="D9" i="4"/>
  <c r="O24" i="7" l="1"/>
  <c r="I24" i="7"/>
  <c r="J15" i="4"/>
  <c r="D10" i="4"/>
  <c r="O25" i="7" l="1"/>
  <c r="I25" i="7"/>
  <c r="J16" i="4"/>
  <c r="D11" i="4"/>
  <c r="I26" i="7" l="1"/>
  <c r="O26" i="7"/>
  <c r="J17" i="4"/>
  <c r="D12" i="4"/>
  <c r="I27" i="7" l="1"/>
  <c r="O27" i="7"/>
  <c r="J18" i="4"/>
  <c r="D13" i="4"/>
  <c r="I28" i="7" l="1"/>
  <c r="O28" i="7"/>
  <c r="J19" i="4"/>
  <c r="D14" i="4"/>
  <c r="O29" i="7" l="1"/>
  <c r="I29" i="7"/>
  <c r="J20" i="4"/>
  <c r="D15" i="4"/>
  <c r="I30" i="7" l="1"/>
  <c r="O30" i="7"/>
  <c r="J21" i="4"/>
  <c r="D16" i="4"/>
  <c r="I31" i="7" l="1"/>
  <c r="O31" i="7"/>
  <c r="J22" i="4"/>
  <c r="D17" i="4"/>
  <c r="I32" i="7" l="1"/>
  <c r="O32" i="7"/>
  <c r="J23" i="4"/>
  <c r="D18" i="4"/>
  <c r="I33" i="7" l="1"/>
  <c r="O33" i="7"/>
  <c r="J24" i="4"/>
  <c r="D19" i="4"/>
  <c r="O34" i="7" l="1"/>
  <c r="I34" i="7"/>
  <c r="J25" i="4"/>
  <c r="D20" i="4"/>
  <c r="O35" i="7" l="1"/>
  <c r="I35" i="7"/>
  <c r="J26" i="4"/>
  <c r="D21" i="4"/>
  <c r="O36" i="7" l="1"/>
  <c r="I36" i="7"/>
  <c r="J27" i="4"/>
  <c r="D22" i="4"/>
  <c r="O37" i="7" l="1"/>
  <c r="I37" i="7"/>
  <c r="J28" i="4"/>
  <c r="D28" i="4"/>
  <c r="D23" i="4"/>
  <c r="O38" i="7" l="1"/>
  <c r="I38" i="7"/>
  <c r="J29" i="4"/>
  <c r="D29" i="4"/>
  <c r="D24" i="4"/>
  <c r="O39" i="7" l="1"/>
  <c r="I39" i="7"/>
  <c r="J30" i="4"/>
  <c r="D30" i="4"/>
  <c r="O40" i="7" l="1"/>
  <c r="I40" i="7"/>
  <c r="J31" i="4"/>
  <c r="D31" i="4"/>
  <c r="D26" i="4"/>
  <c r="O41" i="7" l="1"/>
  <c r="I41" i="7"/>
  <c r="J32" i="4"/>
  <c r="D32" i="4"/>
  <c r="D27" i="4"/>
  <c r="O42" i="7" l="1"/>
  <c r="I42" i="7"/>
  <c r="J33" i="4"/>
  <c r="D33" i="4"/>
  <c r="O43" i="7" l="1"/>
  <c r="I43" i="7"/>
  <c r="J34" i="4"/>
  <c r="D34" i="4"/>
  <c r="I44" i="7" l="1"/>
  <c r="O44" i="7"/>
  <c r="J35" i="4"/>
  <c r="D35" i="4"/>
  <c r="O45" i="7" l="1"/>
  <c r="I45" i="7"/>
  <c r="I46" i="7" l="1"/>
  <c r="O46" i="7"/>
  <c r="I47" i="7" l="1"/>
  <c r="O47" i="7"/>
  <c r="I48" i="7" l="1"/>
  <c r="O48" i="7"/>
</calcChain>
</file>

<file path=xl/sharedStrings.xml><?xml version="1.0" encoding="utf-8"?>
<sst xmlns="http://schemas.openxmlformats.org/spreadsheetml/2006/main" count="266" uniqueCount="213">
  <si>
    <t>File Name</t>
  </si>
  <si>
    <t>Alignments</t>
  </si>
  <si>
    <t>Description</t>
  </si>
  <si>
    <t>Corridors</t>
  </si>
  <si>
    <t>FB001</t>
  </si>
  <si>
    <t>Contains</t>
  </si>
  <si>
    <t>Survey Data</t>
  </si>
  <si>
    <t>BD001</t>
  </si>
  <si>
    <t>Crab Run</t>
  </si>
  <si>
    <t>Existing Stream Alignment</t>
  </si>
  <si>
    <t>BD002</t>
  </si>
  <si>
    <t>Pavement Marking Tracings</t>
  </si>
  <si>
    <t>BM001</t>
  </si>
  <si>
    <t>MOT Tracings</t>
  </si>
  <si>
    <t>BM002</t>
  </si>
  <si>
    <t>MOT Tracings with Aerial</t>
  </si>
  <si>
    <t>BA001</t>
  </si>
  <si>
    <t>Aerial Basemap with Some Survey Linework</t>
  </si>
  <si>
    <t>BK001</t>
  </si>
  <si>
    <t>SR 179 Alignment</t>
  </si>
  <si>
    <t>BK002</t>
  </si>
  <si>
    <t>SR 226 Alignment</t>
  </si>
  <si>
    <t>BK003</t>
  </si>
  <si>
    <t>Template Drops</t>
  </si>
  <si>
    <t>BL179</t>
  </si>
  <si>
    <t>Existing Bridge Baseline</t>
  </si>
  <si>
    <t>BK004</t>
  </si>
  <si>
    <t>BK005</t>
  </si>
  <si>
    <t>Nothing?</t>
  </si>
  <si>
    <t>CLP_S179</t>
  </si>
  <si>
    <t>Proposed CL and Profile of SR 179</t>
  </si>
  <si>
    <t>CLEXRW_SR179</t>
  </si>
  <si>
    <t>CLX_RW_SR226</t>
  </si>
  <si>
    <t>BK006</t>
  </si>
  <si>
    <t>CLP_1</t>
  </si>
  <si>
    <t>Drive 1 (South) Alignment and Profile</t>
  </si>
  <si>
    <t>BK007</t>
  </si>
  <si>
    <t>Drive 2 (North) Alignment and Profile</t>
  </si>
  <si>
    <t>CLP_Drive2</t>
  </si>
  <si>
    <t>BK008</t>
  </si>
  <si>
    <t>Intersection Right Radius Tracing</t>
  </si>
  <si>
    <t>BK009</t>
  </si>
  <si>
    <t>BP001</t>
  </si>
  <si>
    <t>BP002</t>
  </si>
  <si>
    <t>OLD Plan/Profile Container File</t>
  </si>
  <si>
    <t>BP003</t>
  </si>
  <si>
    <t>Plan/Profile Container File</t>
  </si>
  <si>
    <t>KD001</t>
  </si>
  <si>
    <t>KD002</t>
  </si>
  <si>
    <t>KM001</t>
  </si>
  <si>
    <t>Intersection Radii</t>
  </si>
  <si>
    <t>Surface Templates</t>
  </si>
  <si>
    <t>SR179_P_PAVT - SR 203+00 to 209+31.35</t>
  </si>
  <si>
    <t>Proposed Roadway Model</t>
  </si>
  <si>
    <t>DRIVE_RES_AGB &amp; RES_DRIVE_ACSC</t>
  </si>
  <si>
    <t>KM002</t>
  </si>
  <si>
    <t>Cross Section Container File</t>
  </si>
  <si>
    <t>BR001</t>
  </si>
  <si>
    <t>BR002</t>
  </si>
  <si>
    <t>RW Linework</t>
  </si>
  <si>
    <t>BT001</t>
  </si>
  <si>
    <t>Existing Pavement Marking Tracings</t>
  </si>
  <si>
    <t>BS001</t>
  </si>
  <si>
    <t>BS002</t>
  </si>
  <si>
    <t>Bridge, Work Limits, Drive Linework</t>
  </si>
  <si>
    <t>Bridge Site Plan Container File</t>
  </si>
  <si>
    <t>Step</t>
  </si>
  <si>
    <t>Process</t>
  </si>
  <si>
    <t>Reference BK004 into BK007</t>
  </si>
  <si>
    <t>Sketch in proposed drive horizontal alignment</t>
  </si>
  <si>
    <t>Make hor alignment length = 75, station at intersection with CL = 2+00</t>
  </si>
  <si>
    <t>Sketch in proposed drive 2 profile</t>
  </si>
  <si>
    <t>File</t>
  </si>
  <si>
    <t>Reference BK007 into BS001</t>
  </si>
  <si>
    <t>Sketch proposed drive edges, following BP-4.1</t>
  </si>
  <si>
    <t>Offset south edge line 4.75 ft, go tangent from it to perpendicular to the prop. CL. Shift 2' south.</t>
  </si>
  <si>
    <t>Template Library</t>
  </si>
  <si>
    <t>Create template for drive aggregate.</t>
  </si>
  <si>
    <t>2:1 grading coming off. No turf shoulder. Template name "Drive 2 Aggregate"</t>
  </si>
  <si>
    <t>KM003</t>
  </si>
  <si>
    <t>Drive 2 model</t>
  </si>
  <si>
    <t>Offset</t>
  </si>
  <si>
    <t>Center Elev</t>
  </si>
  <si>
    <t>Lt Elev</t>
  </si>
  <si>
    <t>Slope</t>
  </si>
  <si>
    <t>Rt Elev</t>
  </si>
  <si>
    <t>Sta. CL</t>
  </si>
  <si>
    <t>Sta. Lt. Edge</t>
  </si>
  <si>
    <t>Sta. Rt. Edge</t>
  </si>
  <si>
    <t>STA Front</t>
  </si>
  <si>
    <t>STA CL 179</t>
  </si>
  <si>
    <t>Elevation</t>
  </si>
  <si>
    <t>Side Profile Calcs</t>
  </si>
  <si>
    <t>Front Profile Calcs</t>
  </si>
  <si>
    <t>Rear Profile: Matches Existing</t>
  </si>
  <si>
    <t>What treatment/ material is the drive getting?</t>
  </si>
  <si>
    <t>Should I model other drive? (field drive just south of bridge)</t>
  </si>
  <si>
    <t>Create proposed profiles for each edge.</t>
  </si>
  <si>
    <t>Create terrain model using edges with profiles from BS001</t>
  </si>
  <si>
    <t>Add centerline of driveway as a breakline</t>
  </si>
  <si>
    <t>Apply surface template "Drive 2 Aggregate" to terrain model</t>
  </si>
  <si>
    <t>Create end condition exception that deletes grading on left side of SR 179 at drive</t>
  </si>
  <si>
    <t>Sta. 208+21.72 to 208+55.60</t>
  </si>
  <si>
    <t>Data/ Additional Info</t>
  </si>
  <si>
    <t>Goal</t>
  </si>
  <si>
    <t>For Scott - Why the message when I try to synchronize the template with the library in KM001?</t>
  </si>
  <si>
    <t>Cross section at intersection with drive will be a problem, depending on drive treatment depth. Look at x sections</t>
  </si>
  <si>
    <t>Do I need to add some kind of shoulder, and/or do anything with the profile of the sides of the drive other than keep them flat?</t>
  </si>
  <si>
    <t>Do you think we can decrease the length of drive treatment?</t>
  </si>
  <si>
    <t>Toggling on "Use as secondary alignment" on the point controls caused the width of grading to change… It causes problems with R/W on the left side</t>
  </si>
  <si>
    <t>X Section 209+21.29 - What should it look like? Not sure what I'm aiming for here.</t>
  </si>
  <si>
    <t>805.2, ld 1 (treatment 2)</t>
  </si>
  <si>
    <t>Yes</t>
  </si>
  <si>
    <t>4' turf shoulder at 12.5:1 or 25:1. See how it grades out</t>
  </si>
  <si>
    <t>no</t>
  </si>
  <si>
    <t>Mike will let R/W know</t>
  </si>
  <si>
    <t>Just leave, we will mask out in cross sections</t>
  </si>
  <si>
    <t>The joint is currently where it's supposed to be. Ask Scott about how to fix? Maybe just leave and trace in plan view linework if there are no x sections through there.</t>
  </si>
  <si>
    <t>Create template for grading off drive</t>
  </si>
  <si>
    <t>25:1 for 4 ft, and then grading down at 2:1 to existing.</t>
  </si>
  <si>
    <t>Apply ditch grading template to edges of drive</t>
  </si>
  <si>
    <t>Verify that the grading coming off drive 2 is sufficient</t>
  </si>
  <si>
    <t>Talk to Scott about intersection model. Consider stopping template drop early, and doing the entire return as a terrain model</t>
  </si>
  <si>
    <t>Model Drive 1</t>
  </si>
  <si>
    <t>Talk to scott about error message that pops up when sunchronizing main roadway template</t>
  </si>
  <si>
    <t>Fix main roadway template so that it doesn't show the top of the pavement layers</t>
  </si>
  <si>
    <t>Update construction limits</t>
  </si>
  <si>
    <t>Scan plan, profile, and cross section sheets for obvious issues</t>
  </si>
  <si>
    <t>KM004</t>
  </si>
  <si>
    <t>Drive 1 Model</t>
  </si>
  <si>
    <t>Sta</t>
  </si>
  <si>
    <t>Elev</t>
  </si>
  <si>
    <t>Is 50 ft too far back to go on drive 1? It looks like the parking lot starts before that, but it's kind of hard to tell.</t>
  </si>
  <si>
    <t>Mike's CL Profile (All Linear)</t>
  </si>
  <si>
    <t>Front Profile</t>
  </si>
  <si>
    <t>Elev.</t>
  </si>
  <si>
    <t>Sta. Front</t>
  </si>
  <si>
    <t>Sta. CL 179</t>
  </si>
  <si>
    <t>Modify Right side profile from these numbers such that it never goes beneath existing ground.</t>
  </si>
  <si>
    <t>Model Field Drive 2</t>
  </si>
  <si>
    <t>Model Field Drive 1</t>
  </si>
  <si>
    <t>Same Process as Drive 2.</t>
  </si>
  <si>
    <t>Modify Template to Omit End Conditions At Drives</t>
  </si>
  <si>
    <t>Fix Template - Fully Constrain Lane Widths and Update Template</t>
  </si>
  <si>
    <t>Add ditch on right side of road just south of road. See scotts stage 1 comments in the cross sections</t>
  </si>
  <si>
    <t>Copy all existing corridor info into "Stage 1 Model Data" tab, this spreadsheet.</t>
  </si>
  <si>
    <t>Copy Existing Template as _NOT_USED in Template Library</t>
  </si>
  <si>
    <t>Change lane widths to 11 ft</t>
  </si>
  <si>
    <t>Constrain Lane slopes with values R-Lane Slope and L-Lane Slope</t>
  </si>
  <si>
    <t>Go Through each parametric constraint, removing obsolete ones, and updating naming on relevant ones</t>
  </si>
  <si>
    <t>Synchronize Template. Check Cross Sections for Issues/Grading Changes from Stg 1</t>
  </si>
  <si>
    <t>Copy KM001, 2, 4, BK006-7, BS001 into"MJH Working Files" In PW, in case they need recovered to this point.</t>
  </si>
  <si>
    <t>Check that no point controls are obsolete</t>
  </si>
  <si>
    <t>Begin</t>
  </si>
  <si>
    <t>End</t>
  </si>
  <si>
    <t>Update Parametric Constraints to match all widths and slopes from stage 1 model</t>
  </si>
  <si>
    <t>LFN</t>
  </si>
  <si>
    <t>Check geometry on 179/226 at intersection. Why is there a PI?</t>
  </si>
  <si>
    <t>Redraw guardrail to match new drive radii?</t>
  </si>
  <si>
    <t>1-13</t>
  </si>
  <si>
    <t>Any time Drive_LT/RT point gets bumped out by Horizontal Feature Constraint, do not display grading. Use range=100 ft</t>
  </si>
  <si>
    <t>Set Up Display Rule on "L-GSH" and "R-GSH" components as "Not(Drive_Lt)" and "Not(Drive_Rt)"</t>
  </si>
  <si>
    <t>Create subgrade component that with ends that are even with the edge of agg base horiz., and sloped from eop at 0.06</t>
  </si>
  <si>
    <t>Named slope constraint on outside upper end  L-GSH_Slope, R-GSH_Slope, to make sure it changes with any parametric constraints on the rest of the shoulder slope</t>
  </si>
  <si>
    <t>Add point to middle of subgrade component end condition that is tied to top outer corner of agg base.</t>
  </si>
  <si>
    <t>Make display rule to display section of end condition intersection drive only when drive is not present.</t>
  </si>
  <si>
    <t>right</t>
  </si>
  <si>
    <t>This was the result of playing with it, and the edge profiles until we had drainage that made sense.</t>
  </si>
  <si>
    <t>See sheet "Drive Profile Data" Drive two data is old, and not what is currently modeled.</t>
  </si>
  <si>
    <t>Grading template simply goes four feet horizontally, and projects to the active terrain.</t>
  </si>
  <si>
    <t>Model Intersection</t>
  </si>
  <si>
    <t>KM005</t>
  </si>
  <si>
    <t>Create file KM005</t>
  </si>
  <si>
    <t>Create Templates Intersection Pavement RT and Intersection Pavement LT</t>
  </si>
  <si>
    <t>Make them such that they will tie to the currently drawn edge of pavement lines. The end conditons and display rules remain the same as on the mainline template, and the inside will point control to the grade line and and the SR226 edge of pavement</t>
  </si>
  <si>
    <t>Verify that elevations match those shown on intersection detail sheet GI001</t>
  </si>
  <si>
    <t>End existing template drop at sta. 208+28.08</t>
  </si>
  <si>
    <t>This is the furthest back point on eitther of the intersection radii.</t>
  </si>
  <si>
    <t>Create corridors on each intersection radius</t>
  </si>
  <si>
    <t>Drop appropriate intersection template on newly created corridors</t>
  </si>
  <si>
    <t>KM005/KM001</t>
  </si>
  <si>
    <t>Fix point controls and parametric constraints</t>
  </si>
  <si>
    <t>Should I go with the elevations you drew in, or the elevations you have on the plan sheet, for the intersection details?</t>
  </si>
  <si>
    <t>Leave what is currently drawn in</t>
  </si>
  <si>
    <t>STA</t>
  </si>
  <si>
    <t>Value</t>
  </si>
  <si>
    <t>Old</t>
  </si>
  <si>
    <t>New</t>
  </si>
  <si>
    <t>R-GSH_Width</t>
  </si>
  <si>
    <t>Delete old point controls. Put any previously existing parametric constraints from this range in KM001 into KM005</t>
  </si>
  <si>
    <t>Adding Ditch to right side of Model just south of bridge</t>
  </si>
  <si>
    <t>See LD1, figure 307-4 for ditch section with barrier grading.</t>
  </si>
  <si>
    <t>Is ditch template design appropriate?</t>
  </si>
  <si>
    <t>What about ditch location?</t>
  </si>
  <si>
    <t>Omit bench for now, per SAH stage 1 comments. Just do a 1 ft 2:1 sloped ditch that continues off the edge of the current grading.</t>
  </si>
  <si>
    <t>Create template SR179_P_Pavt_Ditch with the ditch as the end condition on the right</t>
  </si>
  <si>
    <t>Everything else is copied from SR179_P_Pavt template</t>
  </si>
  <si>
    <t>Is it worth modeling the end of the ditch for one cross section that is mostly drawn in anyway? The linework can be sketched in such that it comes into the stream perpendicular</t>
  </si>
  <si>
    <t>Intersection Model</t>
  </si>
  <si>
    <t>KM006</t>
  </si>
  <si>
    <t>Ditch End Model</t>
  </si>
  <si>
    <t>Create file KM006 to house the ditch end grading for accurate construction limits.</t>
  </si>
  <si>
    <t>Draw proposed end of ditch alignment for the section not autmatically placed by the template.</t>
  </si>
  <si>
    <t>ensure that it intersects the main channel at 90 degrees</t>
  </si>
  <si>
    <t>Create corridor and template for end ditch section</t>
  </si>
  <si>
    <t>Have it daylight at 2:1, use limits to plot construction limits.</t>
  </si>
  <si>
    <t>Recut and annotate site plan sheet</t>
  </si>
  <si>
    <t>Adjust parametric constraints to bump ditch away from road, and increase the depth, until positive drainage is achieved to the main channel</t>
  </si>
  <si>
    <t>Profile of this template is ditcated by the road elevations, and offset from the road and the ditch depths specified in the parametric constraints.</t>
  </si>
  <si>
    <t>THIS IS ORIGINAL PROFILE DATA. THE ELEVATIONS WERE CHANGED FROM THIS TO ACHIEVE BETTER DRAINAGE AND SMOOTHER RIDE.</t>
  </si>
  <si>
    <t>Check existinG edge of pavement profiles drawn in KM001</t>
  </si>
  <si>
    <t>Split existing template drop on SR179 into three separate template drops in the original corridor - the middle one being the one with the ditch</t>
  </si>
  <si>
    <t>Apply ditch template from STA 205+20 (where it would start grading 3:1 from drive, rounded to nearest 5 ft) to STA 205+81.61 (End Br. App slab)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</si>
</sst>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00"/>
    <numFmt numFmtId="166" formatCode="0.000"/>
  </numFmts>
  <fonts count="4" x14ac:knownFonts="1">
    <font>
      <sz val="11"/>
      <color theme="1"/>
      <name val="Aptos Narrow"/>
      <family val="2"/>
      <scheme val="minor"/>
    </font>
    <font>
      <b/>
      <sz val="11"/>
      <color theme="1"/>
      <name val="Aptos Narrow"/>
      <family val="2"/>
      <scheme val="minor"/>
    </font>
    <font>
      <sz val="8"/>
      <name val="Aptos Narrow"/>
      <family val="2"/>
      <scheme val="minor"/>
    </font>
    <font>
      <sz val="11"/>
      <color theme="0" tint="-0.34998626667073579"/>
      <name val="Aptos Narrow"/>
      <family val="2"/>
      <scheme val="minor"/>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s>
  <cellStyleXfs count="1">
    <xf numFmtId="0" fontId="0" fillId="0" borderId="0"/>
  </cellStyleXfs>
  <cellXfs count="39">
    <xf numFmtId="0" fontId="0" fillId="0" borderId="0" xfId="0"/>
    <xf numFmtId="0" fontId="1" fillId="0" borderId="0" xfId="0" applyFont="1"/>
    <xf numFmtId="0" fontId="1" fillId="0" borderId="0" xfId="0" applyFont="1"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164" fontId="0" fillId="0" borderId="0" xfId="0" applyNumberFormat="1" applyAlignment="1">
      <alignment horizontal="center" vertical="center"/>
    </xf>
    <xf numFmtId="165" fontId="0" fillId="0" borderId="0" xfId="0" applyNumberFormat="1"/>
    <xf numFmtId="2" fontId="0" fillId="0" borderId="0" xfId="0" applyNumberFormat="1"/>
    <xf numFmtId="0" fontId="0" fillId="0" borderId="0" xfId="0" applyAlignment="1">
      <alignment horizontal="center" vertical="center" wrapText="1"/>
    </xf>
    <xf numFmtId="0" fontId="0" fillId="0" borderId="0" xfId="0" applyAlignment="1">
      <alignment vertical="center" wrapText="1"/>
    </xf>
    <xf numFmtId="166" fontId="0" fillId="0" borderId="0" xfId="0" applyNumberFormat="1"/>
    <xf numFmtId="164" fontId="0" fillId="0" borderId="0" xfId="0" applyNumberFormat="1"/>
    <xf numFmtId="0" fontId="3" fillId="0" borderId="0" xfId="0" applyFont="1"/>
    <xf numFmtId="0" fontId="1" fillId="0" borderId="0" xfId="0" applyFont="1" applyAlignment="1">
      <alignment horizontal="center" vertical="center" wrapText="1"/>
    </xf>
    <xf numFmtId="16" fontId="0" fillId="0" borderId="0" xfId="0" quotePrefix="1" applyNumberFormat="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2" xfId="0" applyBorder="1" applyAlignment="1">
      <alignment horizontal="center" vertical="center"/>
    </xf>
    <xf numFmtId="0" fontId="0" fillId="0" borderId="1" xfId="0" applyBorder="1"/>
    <xf numFmtId="0" fontId="1" fillId="0" borderId="1" xfId="0" applyFont="1" applyBorder="1" applyAlignment="1">
      <alignment horizontal="center" vertical="center"/>
    </xf>
    <xf numFmtId="0" fontId="1" fillId="0" borderId="0" xfId="0" applyFont="1" applyAlignment="1">
      <alignment horizontal="center"/>
    </xf>
    <xf numFmtId="0" fontId="1" fillId="0" borderId="0" xfId="0" applyFont="1" applyAlignment="1">
      <alignment horizontal="center" vertical="center"/>
    </xf>
    <xf numFmtId="0" fontId="0" fillId="0" borderId="0" xfId="0" applyAlignment="1">
      <alignment horizontal="center" vertical="center" wrapText="1"/>
    </xf>
    <xf numFmtId="0" fontId="0" fillId="0" borderId="10"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3" xfId="0" applyBorder="1" applyAlignment="1">
      <alignment horizontal="center" vertical="center"/>
    </xf>
    <xf numFmtId="0" fontId="0" fillId="0" borderId="11"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2" xfId="0"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29</xdr:col>
      <xdr:colOff>469258</xdr:colOff>
      <xdr:row>14</xdr:row>
      <xdr:rowOff>95636</xdr:rowOff>
    </xdr:to>
    <xdr:pic>
      <xdr:nvPicPr>
        <xdr:cNvPr id="5" name="Picture 4">
          <a:extLst>
            <a:ext uri="{FF2B5EF4-FFF2-40B4-BE49-F238E27FC236}">
              <a16:creationId xmlns:a16="http://schemas.microsoft.com/office/drawing/2014/main" id="{95C400BE-44BA-D0C1-D79A-FE4980851EF9}"/>
            </a:ext>
          </a:extLst>
        </xdr:cNvPr>
        <xdr:cNvPicPr>
          <a:picLocks noChangeAspect="1"/>
        </xdr:cNvPicPr>
      </xdr:nvPicPr>
      <xdr:blipFill>
        <a:blip xmlns:r="http://schemas.openxmlformats.org/officeDocument/2006/relationships" r:embed="rId1"/>
        <a:stretch>
          <a:fillRect/>
        </a:stretch>
      </xdr:blipFill>
      <xdr:spPr>
        <a:xfrm>
          <a:off x="0" y="0"/>
          <a:ext cx="18147658" cy="2762636"/>
        </a:xfrm>
        <a:prstGeom prst="rect">
          <a:avLst/>
        </a:prstGeom>
      </xdr:spPr>
    </xdr:pic>
    <xdr:clientData/>
  </xdr:twoCellAnchor>
  <xdr:twoCellAnchor editAs="oneCell">
    <xdr:from>
      <xdr:col>0</xdr:col>
      <xdr:colOff>0</xdr:colOff>
      <xdr:row>15</xdr:row>
      <xdr:rowOff>0</xdr:rowOff>
    </xdr:from>
    <xdr:to>
      <xdr:col>30</xdr:col>
      <xdr:colOff>2553</xdr:colOff>
      <xdr:row>29</xdr:row>
      <xdr:rowOff>143267</xdr:rowOff>
    </xdr:to>
    <xdr:pic>
      <xdr:nvPicPr>
        <xdr:cNvPr id="6" name="Picture 5">
          <a:extLst>
            <a:ext uri="{FF2B5EF4-FFF2-40B4-BE49-F238E27FC236}">
              <a16:creationId xmlns:a16="http://schemas.microsoft.com/office/drawing/2014/main" id="{1CC7F3EC-B179-75C4-F250-D0995F9567FB}"/>
            </a:ext>
          </a:extLst>
        </xdr:cNvPr>
        <xdr:cNvPicPr>
          <a:picLocks noChangeAspect="1"/>
        </xdr:cNvPicPr>
      </xdr:nvPicPr>
      <xdr:blipFill>
        <a:blip xmlns:r="http://schemas.openxmlformats.org/officeDocument/2006/relationships" r:embed="rId2"/>
        <a:stretch>
          <a:fillRect/>
        </a:stretch>
      </xdr:blipFill>
      <xdr:spPr>
        <a:xfrm>
          <a:off x="0" y="2857500"/>
          <a:ext cx="18290553" cy="2810267"/>
        </a:xfrm>
        <a:prstGeom prst="rect">
          <a:avLst/>
        </a:prstGeom>
      </xdr:spPr>
    </xdr:pic>
    <xdr:clientData/>
  </xdr:twoCellAnchor>
  <xdr:twoCellAnchor editAs="oneCell">
    <xdr:from>
      <xdr:col>0</xdr:col>
      <xdr:colOff>0</xdr:colOff>
      <xdr:row>30</xdr:row>
      <xdr:rowOff>0</xdr:rowOff>
    </xdr:from>
    <xdr:to>
      <xdr:col>29</xdr:col>
      <xdr:colOff>564521</xdr:colOff>
      <xdr:row>74</xdr:row>
      <xdr:rowOff>20223</xdr:rowOff>
    </xdr:to>
    <xdr:pic>
      <xdr:nvPicPr>
        <xdr:cNvPr id="7" name="Picture 6">
          <a:extLst>
            <a:ext uri="{FF2B5EF4-FFF2-40B4-BE49-F238E27FC236}">
              <a16:creationId xmlns:a16="http://schemas.microsoft.com/office/drawing/2014/main" id="{8D88BDBE-52F3-9F02-7885-C018707CBA28}"/>
            </a:ext>
          </a:extLst>
        </xdr:cNvPr>
        <xdr:cNvPicPr>
          <a:picLocks noChangeAspect="1"/>
        </xdr:cNvPicPr>
      </xdr:nvPicPr>
      <xdr:blipFill>
        <a:blip xmlns:r="http://schemas.openxmlformats.org/officeDocument/2006/relationships" r:embed="rId3"/>
        <a:stretch>
          <a:fillRect/>
        </a:stretch>
      </xdr:blipFill>
      <xdr:spPr>
        <a:xfrm>
          <a:off x="0" y="5715000"/>
          <a:ext cx="18242921" cy="8402223"/>
        </a:xfrm>
        <a:prstGeom prst="rect">
          <a:avLst/>
        </a:prstGeom>
      </xdr:spPr>
    </xdr:pic>
    <xdr:clientData/>
  </xdr:twoCellAnchor>
  <xdr:twoCellAnchor editAs="oneCell">
    <xdr:from>
      <xdr:col>0</xdr:col>
      <xdr:colOff>0</xdr:colOff>
      <xdr:row>75</xdr:row>
      <xdr:rowOff>0</xdr:rowOff>
    </xdr:from>
    <xdr:to>
      <xdr:col>29</xdr:col>
      <xdr:colOff>564521</xdr:colOff>
      <xdr:row>98</xdr:row>
      <xdr:rowOff>57770</xdr:rowOff>
    </xdr:to>
    <xdr:pic>
      <xdr:nvPicPr>
        <xdr:cNvPr id="8" name="Picture 7">
          <a:extLst>
            <a:ext uri="{FF2B5EF4-FFF2-40B4-BE49-F238E27FC236}">
              <a16:creationId xmlns:a16="http://schemas.microsoft.com/office/drawing/2014/main" id="{D296AE3F-4103-1BE4-A31E-5E93F0A74DF9}"/>
            </a:ext>
          </a:extLst>
        </xdr:cNvPr>
        <xdr:cNvPicPr>
          <a:picLocks noChangeAspect="1"/>
        </xdr:cNvPicPr>
      </xdr:nvPicPr>
      <xdr:blipFill>
        <a:blip xmlns:r="http://schemas.openxmlformats.org/officeDocument/2006/relationships" r:embed="rId4"/>
        <a:stretch>
          <a:fillRect/>
        </a:stretch>
      </xdr:blipFill>
      <xdr:spPr>
        <a:xfrm>
          <a:off x="0" y="14287500"/>
          <a:ext cx="18242921" cy="4439270"/>
        </a:xfrm>
        <a:prstGeom prst="rect">
          <a:avLst/>
        </a:prstGeom>
      </xdr:spPr>
    </xdr:pic>
    <xdr:clientData/>
  </xdr:twoCellAnchor>
  <xdr:twoCellAnchor editAs="oneCell">
    <xdr:from>
      <xdr:col>0</xdr:col>
      <xdr:colOff>0</xdr:colOff>
      <xdr:row>99</xdr:row>
      <xdr:rowOff>0</xdr:rowOff>
    </xdr:from>
    <xdr:to>
      <xdr:col>29</xdr:col>
      <xdr:colOff>478784</xdr:colOff>
      <xdr:row>113</xdr:row>
      <xdr:rowOff>133741</xdr:rowOff>
    </xdr:to>
    <xdr:pic>
      <xdr:nvPicPr>
        <xdr:cNvPr id="9" name="Picture 8">
          <a:extLst>
            <a:ext uri="{FF2B5EF4-FFF2-40B4-BE49-F238E27FC236}">
              <a16:creationId xmlns:a16="http://schemas.microsoft.com/office/drawing/2014/main" id="{5173F727-5610-F65C-F8EF-AE38652E26EA}"/>
            </a:ext>
          </a:extLst>
        </xdr:cNvPr>
        <xdr:cNvPicPr>
          <a:picLocks noChangeAspect="1"/>
        </xdr:cNvPicPr>
      </xdr:nvPicPr>
      <xdr:blipFill>
        <a:blip xmlns:r="http://schemas.openxmlformats.org/officeDocument/2006/relationships" r:embed="rId5"/>
        <a:stretch>
          <a:fillRect/>
        </a:stretch>
      </xdr:blipFill>
      <xdr:spPr>
        <a:xfrm>
          <a:off x="0" y="18859500"/>
          <a:ext cx="18157184" cy="280074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C62BED-1188-4558-9173-2E7FDE06EE68}">
  <dimension ref="B2:G34"/>
  <sheetViews>
    <sheetView workbookViewId="0">
      <selection activeCell="G11" sqref="G11"/>
    </sheetView>
  </sheetViews>
  <sheetFormatPr defaultRowHeight="15" x14ac:dyDescent="0.25"/>
  <cols>
    <col min="2" max="2" width="10" bestFit="1" customWidth="1"/>
    <col min="3" max="3" width="16.5703125" bestFit="1" customWidth="1"/>
    <col min="4" max="4" width="9.5703125" bestFit="1" customWidth="1"/>
    <col min="5" max="5" width="35.5703125" bestFit="1" customWidth="1"/>
    <col min="6" max="6" width="31.85546875" bestFit="1" customWidth="1"/>
    <col min="7" max="7" width="39.5703125" bestFit="1" customWidth="1"/>
  </cols>
  <sheetData>
    <row r="2" spans="2:7" x14ac:dyDescent="0.25">
      <c r="B2" s="25" t="s">
        <v>0</v>
      </c>
      <c r="C2" s="25" t="s">
        <v>5</v>
      </c>
      <c r="D2" s="25"/>
      <c r="E2" s="25"/>
      <c r="F2" s="3"/>
      <c r="G2" s="25" t="s">
        <v>2</v>
      </c>
    </row>
    <row r="3" spans="2:7" x14ac:dyDescent="0.25">
      <c r="B3" s="25"/>
      <c r="C3" s="3" t="s">
        <v>1</v>
      </c>
      <c r="D3" s="3" t="s">
        <v>3</v>
      </c>
      <c r="E3" s="3" t="s">
        <v>23</v>
      </c>
      <c r="F3" s="3" t="s">
        <v>51</v>
      </c>
      <c r="G3" s="25"/>
    </row>
    <row r="4" spans="2:7" x14ac:dyDescent="0.25">
      <c r="B4" s="4" t="s">
        <v>4</v>
      </c>
      <c r="C4" s="4"/>
      <c r="D4" s="4"/>
      <c r="E4" s="4"/>
      <c r="F4" s="4"/>
      <c r="G4" s="4" t="s">
        <v>6</v>
      </c>
    </row>
    <row r="5" spans="2:7" x14ac:dyDescent="0.25">
      <c r="B5" s="4" t="s">
        <v>7</v>
      </c>
      <c r="C5" s="4" t="s">
        <v>8</v>
      </c>
      <c r="D5" s="4"/>
      <c r="E5" s="4"/>
      <c r="F5" s="4"/>
      <c r="G5" s="4" t="s">
        <v>9</v>
      </c>
    </row>
    <row r="6" spans="2:7" x14ac:dyDescent="0.25">
      <c r="B6" s="4" t="s">
        <v>10</v>
      </c>
      <c r="C6" s="4"/>
      <c r="D6" s="4"/>
      <c r="E6" s="4"/>
      <c r="F6" s="4"/>
      <c r="G6" s="4" t="s">
        <v>11</v>
      </c>
    </row>
    <row r="7" spans="2:7" x14ac:dyDescent="0.25">
      <c r="B7" s="4" t="s">
        <v>12</v>
      </c>
      <c r="C7" s="4"/>
      <c r="D7" s="4"/>
      <c r="E7" s="4"/>
      <c r="F7" s="4"/>
      <c r="G7" s="4" t="s">
        <v>15</v>
      </c>
    </row>
    <row r="8" spans="2:7" x14ac:dyDescent="0.25">
      <c r="B8" s="4" t="s">
        <v>14</v>
      </c>
      <c r="C8" s="4"/>
      <c r="D8" s="4"/>
      <c r="E8" s="4"/>
      <c r="F8" s="4"/>
      <c r="G8" s="4" t="s">
        <v>13</v>
      </c>
    </row>
    <row r="9" spans="2:7" x14ac:dyDescent="0.25">
      <c r="B9" s="4" t="s">
        <v>16</v>
      </c>
      <c r="C9" s="4"/>
      <c r="D9" s="4"/>
      <c r="E9" s="4"/>
      <c r="F9" s="4"/>
      <c r="G9" s="4" t="s">
        <v>17</v>
      </c>
    </row>
    <row r="10" spans="2:7" x14ac:dyDescent="0.25">
      <c r="B10" s="4" t="s">
        <v>18</v>
      </c>
      <c r="C10" s="4" t="s">
        <v>31</v>
      </c>
      <c r="D10" s="4"/>
      <c r="E10" s="4"/>
      <c r="F10" s="4"/>
      <c r="G10" s="4" t="s">
        <v>19</v>
      </c>
    </row>
    <row r="11" spans="2:7" x14ac:dyDescent="0.25">
      <c r="B11" s="4" t="s">
        <v>20</v>
      </c>
      <c r="C11" s="4" t="s">
        <v>32</v>
      </c>
      <c r="D11" s="4"/>
      <c r="E11" s="4"/>
      <c r="F11" s="4"/>
      <c r="G11" s="4" t="s">
        <v>21</v>
      </c>
    </row>
    <row r="12" spans="2:7" x14ac:dyDescent="0.25">
      <c r="B12" s="4" t="s">
        <v>22</v>
      </c>
      <c r="C12" s="4" t="s">
        <v>24</v>
      </c>
      <c r="D12" s="4"/>
      <c r="E12" s="4"/>
      <c r="F12" s="4"/>
      <c r="G12" s="4" t="s">
        <v>25</v>
      </c>
    </row>
    <row r="13" spans="2:7" x14ac:dyDescent="0.25">
      <c r="B13" s="4" t="s">
        <v>26</v>
      </c>
      <c r="C13" s="4" t="s">
        <v>29</v>
      </c>
      <c r="D13" s="4"/>
      <c r="E13" s="4"/>
      <c r="F13" s="4"/>
      <c r="G13" s="4" t="s">
        <v>30</v>
      </c>
    </row>
    <row r="14" spans="2:7" x14ac:dyDescent="0.25">
      <c r="B14" s="4" t="s">
        <v>27</v>
      </c>
      <c r="C14" s="4"/>
      <c r="D14" s="4"/>
      <c r="E14" s="4"/>
      <c r="F14" s="4"/>
      <c r="G14" s="4" t="s">
        <v>28</v>
      </c>
    </row>
    <row r="15" spans="2:7" x14ac:dyDescent="0.25">
      <c r="B15" s="4" t="s">
        <v>33</v>
      </c>
      <c r="C15" s="4" t="s">
        <v>34</v>
      </c>
      <c r="D15" s="4"/>
      <c r="E15" s="4"/>
      <c r="F15" s="4"/>
      <c r="G15" s="4" t="s">
        <v>35</v>
      </c>
    </row>
    <row r="16" spans="2:7" x14ac:dyDescent="0.25">
      <c r="B16" s="4" t="s">
        <v>36</v>
      </c>
      <c r="C16" s="4" t="s">
        <v>38</v>
      </c>
      <c r="D16" s="4"/>
      <c r="E16" s="4"/>
      <c r="F16" s="4"/>
      <c r="G16" s="4" t="s">
        <v>37</v>
      </c>
    </row>
    <row r="17" spans="2:7" x14ac:dyDescent="0.25">
      <c r="B17" s="4" t="s">
        <v>39</v>
      </c>
      <c r="C17" s="4"/>
      <c r="D17" s="4"/>
      <c r="E17" s="4"/>
      <c r="F17" s="4"/>
      <c r="G17" s="4" t="s">
        <v>40</v>
      </c>
    </row>
    <row r="18" spans="2:7" x14ac:dyDescent="0.25">
      <c r="B18" s="4" t="s">
        <v>41</v>
      </c>
      <c r="C18" s="4"/>
      <c r="D18" s="4"/>
      <c r="E18" s="4"/>
      <c r="F18" s="4"/>
      <c r="G18" s="4" t="s">
        <v>28</v>
      </c>
    </row>
    <row r="19" spans="2:7" x14ac:dyDescent="0.25">
      <c r="B19" s="4" t="s">
        <v>42</v>
      </c>
      <c r="C19" s="4"/>
      <c r="D19" s="4"/>
      <c r="E19" s="4"/>
      <c r="F19" s="4"/>
      <c r="G19" s="4" t="s">
        <v>28</v>
      </c>
    </row>
    <row r="20" spans="2:7" x14ac:dyDescent="0.25">
      <c r="B20" s="4" t="s">
        <v>43</v>
      </c>
      <c r="C20" s="4"/>
      <c r="D20" s="4"/>
      <c r="E20" s="4"/>
      <c r="F20" s="4"/>
      <c r="G20" s="4" t="s">
        <v>44</v>
      </c>
    </row>
    <row r="21" spans="2:7" x14ac:dyDescent="0.25">
      <c r="B21" s="4" t="s">
        <v>45</v>
      </c>
      <c r="C21" s="4"/>
      <c r="D21" s="4"/>
      <c r="E21" s="4"/>
      <c r="F21" s="4"/>
      <c r="G21" s="4" t="s">
        <v>46</v>
      </c>
    </row>
    <row r="22" spans="2:7" x14ac:dyDescent="0.25">
      <c r="B22" s="4" t="s">
        <v>47</v>
      </c>
      <c r="C22" s="4"/>
      <c r="D22" s="4"/>
      <c r="E22" s="4"/>
      <c r="F22" s="4"/>
      <c r="G22" s="4" t="s">
        <v>28</v>
      </c>
    </row>
    <row r="23" spans="2:7" x14ac:dyDescent="0.25">
      <c r="B23" s="4" t="s">
        <v>48</v>
      </c>
      <c r="C23" s="4"/>
      <c r="D23" s="4"/>
      <c r="E23" s="4"/>
      <c r="F23" s="4"/>
      <c r="G23" s="4" t="s">
        <v>28</v>
      </c>
    </row>
    <row r="24" spans="2:7" x14ac:dyDescent="0.25">
      <c r="B24" s="4" t="s">
        <v>49</v>
      </c>
      <c r="C24" s="4" t="s">
        <v>50</v>
      </c>
      <c r="D24" s="4" t="s">
        <v>29</v>
      </c>
      <c r="E24" s="4" t="s">
        <v>52</v>
      </c>
      <c r="F24" s="4" t="s">
        <v>54</v>
      </c>
      <c r="G24" s="4" t="s">
        <v>53</v>
      </c>
    </row>
    <row r="25" spans="2:7" x14ac:dyDescent="0.25">
      <c r="B25" s="4" t="s">
        <v>55</v>
      </c>
      <c r="C25" s="4"/>
      <c r="D25" s="4"/>
      <c r="E25" s="4"/>
      <c r="F25" s="4"/>
      <c r="G25" s="4" t="s">
        <v>56</v>
      </c>
    </row>
    <row r="26" spans="2:7" x14ac:dyDescent="0.25">
      <c r="B26" s="4" t="s">
        <v>57</v>
      </c>
      <c r="C26" s="4"/>
      <c r="D26" s="4"/>
      <c r="E26" s="4"/>
      <c r="F26" s="4"/>
      <c r="G26" s="4" t="s">
        <v>59</v>
      </c>
    </row>
    <row r="27" spans="2:7" x14ac:dyDescent="0.25">
      <c r="B27" s="4" t="s">
        <v>58</v>
      </c>
      <c r="C27" s="4"/>
      <c r="D27" s="4"/>
      <c r="E27" s="4"/>
      <c r="F27" s="4"/>
      <c r="G27" s="4" t="s">
        <v>59</v>
      </c>
    </row>
    <row r="28" spans="2:7" x14ac:dyDescent="0.25">
      <c r="B28" s="4" t="s">
        <v>60</v>
      </c>
      <c r="C28" s="4"/>
      <c r="D28" s="4"/>
      <c r="E28" s="4"/>
      <c r="F28" s="4"/>
      <c r="G28" s="4" t="s">
        <v>61</v>
      </c>
    </row>
    <row r="29" spans="2:7" x14ac:dyDescent="0.25">
      <c r="B29" s="4" t="s">
        <v>62</v>
      </c>
      <c r="C29" s="4"/>
      <c r="D29" s="4"/>
      <c r="E29" s="4"/>
      <c r="F29" s="4"/>
      <c r="G29" s="4" t="s">
        <v>64</v>
      </c>
    </row>
    <row r="30" spans="2:7" x14ac:dyDescent="0.25">
      <c r="B30" s="4" t="s">
        <v>63</v>
      </c>
      <c r="C30" s="4"/>
      <c r="D30" s="4"/>
      <c r="E30" s="4"/>
      <c r="F30" s="4"/>
      <c r="G30" s="4" t="s">
        <v>65</v>
      </c>
    </row>
    <row r="31" spans="2:7" x14ac:dyDescent="0.25">
      <c r="B31" s="4" t="s">
        <v>79</v>
      </c>
      <c r="C31" s="24"/>
      <c r="D31" s="24"/>
      <c r="E31" s="24"/>
      <c r="F31" s="24"/>
      <c r="G31" s="4" t="s">
        <v>80</v>
      </c>
    </row>
    <row r="32" spans="2:7" x14ac:dyDescent="0.25">
      <c r="B32" s="4" t="s">
        <v>128</v>
      </c>
      <c r="C32" s="24"/>
      <c r="D32" s="24"/>
      <c r="E32" s="24"/>
      <c r="F32" s="24"/>
      <c r="G32" s="4" t="s">
        <v>129</v>
      </c>
    </row>
    <row r="33" spans="2:7" x14ac:dyDescent="0.25">
      <c r="B33" s="4" t="s">
        <v>171</v>
      </c>
      <c r="C33" s="24"/>
      <c r="D33" s="24"/>
      <c r="E33" s="24"/>
      <c r="F33" s="24"/>
      <c r="G33" s="4" t="s">
        <v>198</v>
      </c>
    </row>
    <row r="34" spans="2:7" x14ac:dyDescent="0.25">
      <c r="B34" s="23" t="s">
        <v>199</v>
      </c>
      <c r="G34" s="38" t="s">
        <v>200</v>
      </c>
    </row>
  </sheetData>
  <mergeCells count="3">
    <mergeCell ref="B2:B3"/>
    <mergeCell ref="G2:G3"/>
    <mergeCell ref="C2:E2"/>
  </mergeCells>
  <phoneticPr fontId="2"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FDEA2D-4616-4037-97E0-65BE1D0BF311}">
  <dimension ref="B2:P53"/>
  <sheetViews>
    <sheetView workbookViewId="0">
      <selection activeCell="I10" sqref="I10"/>
    </sheetView>
  </sheetViews>
  <sheetFormatPr defaultRowHeight="15" x14ac:dyDescent="0.25"/>
  <cols>
    <col min="2" max="2" width="12.7109375" customWidth="1"/>
    <col min="3" max="3" width="10.140625" bestFit="1" customWidth="1"/>
    <col min="7" max="7" width="9" bestFit="1" customWidth="1"/>
    <col min="8" max="8" width="12" bestFit="1" customWidth="1"/>
    <col min="9" max="9" width="7" bestFit="1" customWidth="1"/>
    <col min="10" max="10" width="6.7109375" bestFit="1" customWidth="1"/>
    <col min="11" max="11" width="6.140625" bestFit="1" customWidth="1"/>
    <col min="12" max="12" width="11.5703125" bestFit="1" customWidth="1"/>
    <col min="13" max="13" width="6.140625" bestFit="1" customWidth="1"/>
    <col min="14" max="14" width="6.7109375" bestFit="1" customWidth="1"/>
    <col min="15" max="15" width="7.28515625" bestFit="1" customWidth="1"/>
    <col min="16" max="16" width="12.28515625" bestFit="1" customWidth="1"/>
  </cols>
  <sheetData>
    <row r="2" spans="2:16" x14ac:dyDescent="0.25">
      <c r="B2" t="s">
        <v>133</v>
      </c>
    </row>
    <row r="4" spans="2:16" x14ac:dyDescent="0.25">
      <c r="B4" t="s">
        <v>130</v>
      </c>
      <c r="C4" t="s">
        <v>131</v>
      </c>
    </row>
    <row r="5" spans="2:16" x14ac:dyDescent="0.25">
      <c r="B5">
        <v>0</v>
      </c>
      <c r="C5">
        <v>937.66800000000001</v>
      </c>
    </row>
    <row r="6" spans="2:16" x14ac:dyDescent="0.25">
      <c r="B6">
        <v>12</v>
      </c>
      <c r="C6">
        <v>937.48</v>
      </c>
    </row>
    <row r="7" spans="2:16" x14ac:dyDescent="0.25">
      <c r="B7">
        <v>16</v>
      </c>
      <c r="C7">
        <v>937.32</v>
      </c>
    </row>
    <row r="8" spans="2:16" x14ac:dyDescent="0.25">
      <c r="B8">
        <v>19</v>
      </c>
      <c r="C8">
        <v>937.08</v>
      </c>
    </row>
    <row r="9" spans="2:16" x14ac:dyDescent="0.25">
      <c r="B9">
        <v>50</v>
      </c>
      <c r="C9">
        <v>937.40499999999997</v>
      </c>
    </row>
    <row r="13" spans="2:16" x14ac:dyDescent="0.25">
      <c r="B13" s="27" t="s">
        <v>134</v>
      </c>
      <c r="C13" s="27"/>
      <c r="D13" s="27"/>
      <c r="G13" s="26" t="s">
        <v>92</v>
      </c>
      <c r="H13" s="26"/>
      <c r="I13" s="26"/>
      <c r="J13" s="26"/>
      <c r="K13" s="26"/>
      <c r="L13" s="26"/>
      <c r="M13" s="26"/>
      <c r="N13" s="26"/>
      <c r="O13" s="26"/>
      <c r="P13" s="26"/>
    </row>
    <row r="14" spans="2:16" x14ac:dyDescent="0.25">
      <c r="B14" s="2" t="s">
        <v>136</v>
      </c>
      <c r="C14" s="2" t="s">
        <v>137</v>
      </c>
      <c r="D14" s="2" t="s">
        <v>135</v>
      </c>
      <c r="G14" s="1" t="s">
        <v>86</v>
      </c>
      <c r="H14" s="1" t="s">
        <v>88</v>
      </c>
      <c r="I14" s="1" t="s">
        <v>85</v>
      </c>
      <c r="J14" s="1" t="s">
        <v>81</v>
      </c>
      <c r="K14" s="1" t="s">
        <v>84</v>
      </c>
      <c r="L14" s="1" t="s">
        <v>82</v>
      </c>
      <c r="M14" s="1" t="s">
        <v>84</v>
      </c>
      <c r="N14" s="1" t="s">
        <v>81</v>
      </c>
      <c r="O14" s="1" t="s">
        <v>83</v>
      </c>
      <c r="P14" s="1" t="s">
        <v>87</v>
      </c>
    </row>
    <row r="15" spans="2:16" x14ac:dyDescent="0.25">
      <c r="B15" s="12">
        <v>0</v>
      </c>
      <c r="C15" s="12">
        <v>20473.759999999998</v>
      </c>
      <c r="D15" s="11">
        <v>937.0992</v>
      </c>
      <c r="G15" s="7">
        <v>66</v>
      </c>
      <c r="H15" s="8">
        <v>-0.2</v>
      </c>
      <c r="I15">
        <f>L15-K15*J15</f>
        <v>937.13530000000003</v>
      </c>
      <c r="J15">
        <v>17.853000000000002</v>
      </c>
      <c r="K15">
        <v>0</v>
      </c>
      <c r="L15">
        <v>937.13530000000003</v>
      </c>
      <c r="M15">
        <v>0</v>
      </c>
      <c r="N15">
        <v>18.242000000000001</v>
      </c>
      <c r="O15">
        <f>L15-M15*N15</f>
        <v>937.13530000000003</v>
      </c>
      <c r="P15" s="8">
        <v>-0.34</v>
      </c>
    </row>
    <row r="16" spans="2:16" x14ac:dyDescent="0.25">
      <c r="B16" s="12">
        <f>B15+1</f>
        <v>1</v>
      </c>
      <c r="C16" s="12">
        <v>20474.77</v>
      </c>
      <c r="D16" s="11">
        <v>937.10119999999995</v>
      </c>
      <c r="G16" s="7">
        <f>G15+1</f>
        <v>67</v>
      </c>
      <c r="H16" s="8">
        <v>1.53</v>
      </c>
      <c r="I16">
        <f t="shared" ref="I16:I49" si="0">L16-K16*J16</f>
        <v>937.07500000000005</v>
      </c>
      <c r="J16">
        <v>16.297999999999998</v>
      </c>
      <c r="K16">
        <v>0</v>
      </c>
      <c r="L16" s="11">
        <v>937.07500000000005</v>
      </c>
      <c r="M16">
        <v>0</v>
      </c>
      <c r="N16">
        <v>16.684000000000001</v>
      </c>
      <c r="O16">
        <f t="shared" ref="O16:O49" si="1">L16-M16*N16</f>
        <v>937.07500000000005</v>
      </c>
      <c r="P16" s="8">
        <v>1.52</v>
      </c>
    </row>
    <row r="17" spans="2:16" x14ac:dyDescent="0.25">
      <c r="B17" s="12">
        <f t="shared" ref="B17:B50" si="2">B16+1</f>
        <v>2</v>
      </c>
      <c r="C17" s="12">
        <v>20475.79</v>
      </c>
      <c r="D17" s="11">
        <v>937.10329999999999</v>
      </c>
      <c r="G17" s="7">
        <f t="shared" ref="G17:G49" si="3">G16+1</f>
        <v>68</v>
      </c>
      <c r="H17">
        <v>3.2</v>
      </c>
      <c r="I17">
        <f t="shared" si="0"/>
        <v>937.01499999999999</v>
      </c>
      <c r="J17">
        <v>14.96</v>
      </c>
      <c r="K17">
        <v>0</v>
      </c>
      <c r="L17" s="11">
        <v>937.01499999999999</v>
      </c>
      <c r="M17">
        <v>0</v>
      </c>
      <c r="N17">
        <v>15.343999999999999</v>
      </c>
      <c r="O17">
        <f t="shared" si="1"/>
        <v>937.01499999999999</v>
      </c>
      <c r="P17">
        <v>3.19</v>
      </c>
    </row>
    <row r="18" spans="2:16" x14ac:dyDescent="0.25">
      <c r="B18" s="12">
        <f t="shared" si="2"/>
        <v>3</v>
      </c>
      <c r="C18" s="12">
        <v>20476.810000000001</v>
      </c>
      <c r="D18" s="11">
        <v>937.10530000000006</v>
      </c>
      <c r="G18" s="7">
        <f t="shared" si="3"/>
        <v>69</v>
      </c>
      <c r="H18">
        <v>4.74</v>
      </c>
      <c r="I18">
        <f t="shared" si="0"/>
        <v>936.94899999999996</v>
      </c>
      <c r="J18">
        <v>13.787000000000001</v>
      </c>
      <c r="K18">
        <v>0</v>
      </c>
      <c r="L18" s="11">
        <v>936.94899999999996</v>
      </c>
      <c r="M18">
        <v>0</v>
      </c>
      <c r="N18">
        <v>14.169</v>
      </c>
      <c r="O18">
        <f t="shared" si="1"/>
        <v>936.94899999999996</v>
      </c>
      <c r="P18">
        <v>4.7300000000000004</v>
      </c>
    </row>
    <row r="19" spans="2:16" x14ac:dyDescent="0.25">
      <c r="B19" s="12">
        <f t="shared" si="2"/>
        <v>4</v>
      </c>
      <c r="C19" s="12">
        <v>20477.82</v>
      </c>
      <c r="D19" s="11">
        <v>937.10739999999998</v>
      </c>
      <c r="G19" s="7">
        <f t="shared" si="3"/>
        <v>70</v>
      </c>
      <c r="H19">
        <v>6.18</v>
      </c>
      <c r="I19">
        <f t="shared" si="0"/>
        <v>936.87099999999998</v>
      </c>
      <c r="J19">
        <v>12.747999999999999</v>
      </c>
      <c r="K19">
        <v>0</v>
      </c>
      <c r="L19" s="11">
        <v>936.87099999999998</v>
      </c>
      <c r="M19">
        <v>0</v>
      </c>
      <c r="N19">
        <v>13.128</v>
      </c>
      <c r="O19">
        <f t="shared" si="1"/>
        <v>936.87099999999998</v>
      </c>
      <c r="P19">
        <v>6.18</v>
      </c>
    </row>
    <row r="20" spans="2:16" x14ac:dyDescent="0.25">
      <c r="B20" s="12">
        <f t="shared" si="2"/>
        <v>5</v>
      </c>
      <c r="C20" s="12">
        <v>20478.84</v>
      </c>
      <c r="D20" s="11">
        <v>937.10940000000005</v>
      </c>
      <c r="G20" s="7">
        <f t="shared" si="3"/>
        <v>71</v>
      </c>
      <c r="H20">
        <v>7.55</v>
      </c>
      <c r="I20">
        <f t="shared" si="0"/>
        <v>936.78</v>
      </c>
      <c r="J20">
        <v>11.818</v>
      </c>
      <c r="K20">
        <v>0</v>
      </c>
      <c r="L20" s="11">
        <v>936.78</v>
      </c>
      <c r="M20">
        <v>0</v>
      </c>
      <c r="N20">
        <v>12.196999999999999</v>
      </c>
      <c r="O20">
        <f t="shared" si="1"/>
        <v>936.78</v>
      </c>
      <c r="P20">
        <v>7.54</v>
      </c>
    </row>
    <row r="21" spans="2:16" x14ac:dyDescent="0.25">
      <c r="B21" s="12">
        <f t="shared" si="2"/>
        <v>6</v>
      </c>
      <c r="C21" s="12">
        <v>20479.86</v>
      </c>
      <c r="D21" s="11">
        <v>937.11149999999998</v>
      </c>
      <c r="G21" s="7">
        <f t="shared" si="3"/>
        <v>72</v>
      </c>
      <c r="H21">
        <v>8.85</v>
      </c>
      <c r="I21">
        <f t="shared" si="0"/>
        <v>936.67700000000002</v>
      </c>
      <c r="J21">
        <v>10.984</v>
      </c>
      <c r="K21">
        <v>0</v>
      </c>
      <c r="L21">
        <v>936.67700000000002</v>
      </c>
      <c r="M21">
        <v>0</v>
      </c>
      <c r="N21">
        <v>11.362</v>
      </c>
      <c r="O21">
        <f t="shared" si="1"/>
        <v>936.67700000000002</v>
      </c>
      <c r="P21">
        <v>8.84</v>
      </c>
    </row>
    <row r="22" spans="2:16" x14ac:dyDescent="0.25">
      <c r="B22" s="12">
        <f t="shared" si="2"/>
        <v>7</v>
      </c>
      <c r="C22" s="12">
        <v>20480.88</v>
      </c>
      <c r="D22" s="11">
        <v>937.11350000000004</v>
      </c>
      <c r="G22" s="7">
        <f t="shared" si="3"/>
        <v>73</v>
      </c>
      <c r="H22">
        <v>10.1</v>
      </c>
      <c r="I22">
        <f t="shared" si="0"/>
        <v>936.56200000000001</v>
      </c>
      <c r="J22">
        <v>10.231999999999999</v>
      </c>
      <c r="K22">
        <v>0</v>
      </c>
      <c r="L22" s="11">
        <v>936.56200000000001</v>
      </c>
      <c r="M22">
        <v>0</v>
      </c>
      <c r="N22">
        <v>10.609</v>
      </c>
      <c r="O22">
        <f t="shared" si="1"/>
        <v>936.56200000000001</v>
      </c>
      <c r="P22">
        <v>10.1</v>
      </c>
    </row>
    <row r="23" spans="2:16" x14ac:dyDescent="0.25">
      <c r="B23" s="12">
        <f t="shared" si="2"/>
        <v>8</v>
      </c>
      <c r="C23" s="12">
        <v>20481.89</v>
      </c>
      <c r="D23" s="11">
        <v>937.11559999999997</v>
      </c>
      <c r="G23" s="7">
        <f t="shared" si="3"/>
        <v>74</v>
      </c>
      <c r="H23">
        <v>11.31</v>
      </c>
      <c r="I23">
        <f t="shared" si="0"/>
        <v>936.43499999999995</v>
      </c>
      <c r="J23">
        <v>9.5549999999999997</v>
      </c>
      <c r="K23">
        <v>0</v>
      </c>
      <c r="L23" s="11">
        <v>936.43499999999995</v>
      </c>
      <c r="M23">
        <v>0</v>
      </c>
      <c r="N23">
        <v>9.9309999999999992</v>
      </c>
      <c r="O23">
        <f t="shared" si="1"/>
        <v>936.43499999999995</v>
      </c>
      <c r="P23">
        <v>11.3</v>
      </c>
    </row>
    <row r="24" spans="2:16" x14ac:dyDescent="0.25">
      <c r="B24" s="12">
        <f t="shared" si="2"/>
        <v>9</v>
      </c>
      <c r="C24" s="12">
        <v>20482.91</v>
      </c>
      <c r="D24" s="11">
        <v>937.11770000000001</v>
      </c>
      <c r="G24" s="7">
        <f t="shared" si="3"/>
        <v>75</v>
      </c>
      <c r="H24">
        <v>12.48</v>
      </c>
      <c r="I24">
        <f t="shared" si="0"/>
        <v>936.29600000000005</v>
      </c>
      <c r="J24">
        <v>8.9450000000000003</v>
      </c>
      <c r="K24">
        <v>0</v>
      </c>
      <c r="L24" s="11">
        <v>936.29600000000005</v>
      </c>
      <c r="M24">
        <v>0</v>
      </c>
      <c r="N24">
        <v>9.3209999999999997</v>
      </c>
      <c r="O24">
        <f t="shared" si="1"/>
        <v>936.29600000000005</v>
      </c>
      <c r="P24">
        <v>12.48</v>
      </c>
    </row>
    <row r="25" spans="2:16" x14ac:dyDescent="0.25">
      <c r="B25" s="12">
        <f t="shared" si="2"/>
        <v>10</v>
      </c>
      <c r="C25" s="12">
        <v>20483.93</v>
      </c>
      <c r="D25" s="11">
        <v>937.11969999999997</v>
      </c>
      <c r="G25" s="7">
        <f t="shared" si="3"/>
        <v>76</v>
      </c>
      <c r="H25">
        <v>13.62</v>
      </c>
      <c r="I25">
        <f t="shared" si="0"/>
        <v>936.14400000000001</v>
      </c>
      <c r="J25">
        <v>8.3970000000000002</v>
      </c>
      <c r="K25">
        <v>0</v>
      </c>
      <c r="L25" s="11">
        <v>936.14400000000001</v>
      </c>
      <c r="M25">
        <v>0</v>
      </c>
      <c r="N25">
        <v>8.7720000000000002</v>
      </c>
      <c r="O25">
        <f t="shared" si="1"/>
        <v>936.14400000000001</v>
      </c>
      <c r="P25">
        <v>13.62</v>
      </c>
    </row>
    <row r="26" spans="2:16" x14ac:dyDescent="0.25">
      <c r="B26" s="12">
        <f t="shared" si="2"/>
        <v>11</v>
      </c>
      <c r="C26" s="12">
        <v>20484.939999999999</v>
      </c>
      <c r="D26" s="11">
        <v>937.12180000000001</v>
      </c>
      <c r="G26" s="7">
        <f t="shared" si="3"/>
        <v>77</v>
      </c>
      <c r="H26">
        <v>14.74</v>
      </c>
      <c r="I26">
        <f t="shared" si="0"/>
        <v>935.98599999999999</v>
      </c>
      <c r="J26">
        <v>7.907</v>
      </c>
      <c r="K26">
        <v>0</v>
      </c>
      <c r="L26" s="11">
        <v>935.98599999999999</v>
      </c>
      <c r="M26">
        <v>0</v>
      </c>
      <c r="N26">
        <v>8.2799999999999994</v>
      </c>
      <c r="O26">
        <f t="shared" si="1"/>
        <v>935.98599999999999</v>
      </c>
      <c r="P26">
        <v>14.73</v>
      </c>
    </row>
    <row r="27" spans="2:16" x14ac:dyDescent="0.25">
      <c r="B27" s="12">
        <f t="shared" si="2"/>
        <v>12</v>
      </c>
      <c r="C27" s="12">
        <v>20485.96</v>
      </c>
      <c r="D27" s="11">
        <v>937.12379999999996</v>
      </c>
      <c r="G27" s="7">
        <f t="shared" si="3"/>
        <v>78</v>
      </c>
      <c r="H27">
        <v>15.83</v>
      </c>
      <c r="I27">
        <f t="shared" si="0"/>
        <v>935.82799999999997</v>
      </c>
      <c r="J27">
        <v>7.4690000000000003</v>
      </c>
      <c r="K27">
        <v>0</v>
      </c>
      <c r="L27" s="11">
        <v>935.82799999999997</v>
      </c>
      <c r="M27">
        <v>0</v>
      </c>
      <c r="N27">
        <v>7.843</v>
      </c>
      <c r="O27">
        <f t="shared" si="1"/>
        <v>935.82799999999997</v>
      </c>
      <c r="P27">
        <v>15.82</v>
      </c>
    </row>
    <row r="28" spans="2:16" x14ac:dyDescent="0.25">
      <c r="B28" s="12">
        <f t="shared" si="2"/>
        <v>13</v>
      </c>
      <c r="C28" s="12">
        <v>20486.98</v>
      </c>
      <c r="D28" s="11">
        <v>937.1259</v>
      </c>
      <c r="G28" s="7">
        <f t="shared" si="3"/>
        <v>79</v>
      </c>
      <c r="H28">
        <v>16.93</v>
      </c>
      <c r="I28">
        <f t="shared" si="0"/>
        <v>935.67</v>
      </c>
      <c r="J28">
        <v>7.0750000000000002</v>
      </c>
      <c r="K28">
        <v>0</v>
      </c>
      <c r="L28" s="11">
        <v>935.67</v>
      </c>
      <c r="M28">
        <v>0</v>
      </c>
      <c r="N28">
        <v>7.4640000000000004</v>
      </c>
      <c r="O28">
        <f t="shared" si="1"/>
        <v>935.67</v>
      </c>
      <c r="P28">
        <v>16.86</v>
      </c>
    </row>
    <row r="29" spans="2:16" x14ac:dyDescent="0.25">
      <c r="B29" s="12">
        <f t="shared" si="2"/>
        <v>14</v>
      </c>
      <c r="C29" s="12">
        <v>20488</v>
      </c>
      <c r="D29" s="11">
        <v>937.12789999999995</v>
      </c>
      <c r="G29" s="7">
        <f t="shared" si="3"/>
        <v>80</v>
      </c>
      <c r="H29">
        <v>18.010000000000002</v>
      </c>
      <c r="I29">
        <f t="shared" si="0"/>
        <v>935.51199999999994</v>
      </c>
      <c r="J29">
        <v>6.7359999999999998</v>
      </c>
      <c r="K29">
        <v>0</v>
      </c>
      <c r="L29" s="11">
        <v>935.51199999999994</v>
      </c>
      <c r="M29">
        <v>0</v>
      </c>
      <c r="N29">
        <v>7.1269999999999998</v>
      </c>
      <c r="O29">
        <f t="shared" si="1"/>
        <v>935.51199999999994</v>
      </c>
      <c r="P29">
        <v>17.89</v>
      </c>
    </row>
    <row r="30" spans="2:16" x14ac:dyDescent="0.25">
      <c r="B30" s="12">
        <f t="shared" si="2"/>
        <v>15</v>
      </c>
      <c r="C30" s="12">
        <v>20489.009999999998</v>
      </c>
      <c r="D30" s="11">
        <v>937.13</v>
      </c>
      <c r="G30" s="7">
        <f t="shared" si="3"/>
        <v>81</v>
      </c>
      <c r="H30">
        <v>19.079999999999998</v>
      </c>
      <c r="I30">
        <f t="shared" si="0"/>
        <v>935.35500000000002</v>
      </c>
      <c r="J30">
        <v>6.45</v>
      </c>
      <c r="K30">
        <v>0</v>
      </c>
      <c r="L30" s="11">
        <v>935.35500000000002</v>
      </c>
      <c r="M30">
        <v>0</v>
      </c>
      <c r="N30">
        <v>6.8280000000000003</v>
      </c>
      <c r="O30">
        <f t="shared" si="1"/>
        <v>935.35500000000002</v>
      </c>
      <c r="P30">
        <v>18.91</v>
      </c>
    </row>
    <row r="31" spans="2:16" x14ac:dyDescent="0.25">
      <c r="B31" s="12">
        <f t="shared" si="2"/>
        <v>16</v>
      </c>
      <c r="C31" s="12">
        <v>20490.03</v>
      </c>
      <c r="D31" s="11">
        <v>937.13199999999995</v>
      </c>
      <c r="G31" s="7">
        <f t="shared" si="3"/>
        <v>82</v>
      </c>
      <c r="H31">
        <v>20.13</v>
      </c>
      <c r="I31">
        <f t="shared" si="0"/>
        <v>935.197</v>
      </c>
      <c r="J31">
        <v>6.2149999999999999</v>
      </c>
      <c r="K31">
        <v>0</v>
      </c>
      <c r="L31" s="11">
        <v>935.197</v>
      </c>
      <c r="M31">
        <v>0</v>
      </c>
      <c r="N31">
        <v>6.5679999999999996</v>
      </c>
      <c r="O31">
        <f t="shared" si="1"/>
        <v>935.197</v>
      </c>
      <c r="P31">
        <v>19.920000000000002</v>
      </c>
    </row>
    <row r="32" spans="2:16" x14ac:dyDescent="0.25">
      <c r="B32" s="12">
        <f t="shared" si="2"/>
        <v>17</v>
      </c>
      <c r="C32" s="12">
        <v>20491.05</v>
      </c>
      <c r="D32" s="11">
        <v>937.13409999999999</v>
      </c>
      <c r="G32" s="7">
        <f t="shared" si="3"/>
        <v>83</v>
      </c>
      <c r="H32">
        <v>21.17</v>
      </c>
      <c r="I32">
        <f t="shared" si="0"/>
        <v>935.03899999999999</v>
      </c>
      <c r="J32">
        <v>6.0289999999999999</v>
      </c>
      <c r="K32">
        <v>0</v>
      </c>
      <c r="L32" s="11">
        <v>935.03899999999999</v>
      </c>
      <c r="M32">
        <v>0</v>
      </c>
      <c r="N32">
        <v>6.3449999999999998</v>
      </c>
      <c r="O32">
        <f t="shared" si="1"/>
        <v>935.03899999999999</v>
      </c>
      <c r="P32">
        <v>20.92</v>
      </c>
    </row>
    <row r="33" spans="2:16" x14ac:dyDescent="0.25">
      <c r="B33" s="12">
        <f t="shared" si="2"/>
        <v>18</v>
      </c>
      <c r="C33" s="12">
        <v>20492.060000000001</v>
      </c>
      <c r="D33" s="11">
        <v>937.13610000000006</v>
      </c>
      <c r="G33" s="7">
        <f t="shared" si="3"/>
        <v>84</v>
      </c>
      <c r="H33">
        <v>22.2</v>
      </c>
      <c r="I33">
        <f t="shared" si="0"/>
        <v>934.88099999999997</v>
      </c>
      <c r="J33">
        <v>5.891</v>
      </c>
      <c r="K33">
        <v>0</v>
      </c>
      <c r="L33" s="11">
        <v>934.88099999999997</v>
      </c>
      <c r="M33">
        <v>0</v>
      </c>
      <c r="N33">
        <v>6.1580000000000004</v>
      </c>
      <c r="O33">
        <f t="shared" si="1"/>
        <v>934.88099999999997</v>
      </c>
      <c r="P33">
        <v>21.91</v>
      </c>
    </row>
    <row r="34" spans="2:16" x14ac:dyDescent="0.25">
      <c r="B34" s="12">
        <f t="shared" si="2"/>
        <v>19</v>
      </c>
      <c r="C34" s="12">
        <v>20493.080000000002</v>
      </c>
      <c r="D34" s="11">
        <v>937.13819999999998</v>
      </c>
      <c r="G34" s="7">
        <f t="shared" si="3"/>
        <v>85</v>
      </c>
      <c r="H34">
        <v>23.23</v>
      </c>
      <c r="I34">
        <f t="shared" si="0"/>
        <v>934.72299999999996</v>
      </c>
      <c r="J34">
        <v>5.8</v>
      </c>
      <c r="K34">
        <v>0</v>
      </c>
      <c r="L34" s="11">
        <v>934.72299999999996</v>
      </c>
      <c r="M34">
        <v>0</v>
      </c>
      <c r="N34">
        <v>6.0069999999999997</v>
      </c>
      <c r="O34">
        <f t="shared" si="1"/>
        <v>934.72299999999996</v>
      </c>
      <c r="P34">
        <v>22.9</v>
      </c>
    </row>
    <row r="35" spans="2:16" x14ac:dyDescent="0.25">
      <c r="B35" s="12">
        <f t="shared" si="2"/>
        <v>20</v>
      </c>
      <c r="C35" s="12">
        <v>20494.099999999999</v>
      </c>
      <c r="D35" s="11">
        <v>937.14030000000002</v>
      </c>
      <c r="G35" s="7">
        <f t="shared" si="3"/>
        <v>86</v>
      </c>
      <c r="H35">
        <v>24.25</v>
      </c>
      <c r="I35">
        <f t="shared" si="0"/>
        <v>934.56500000000005</v>
      </c>
      <c r="J35">
        <v>5.7549999999999999</v>
      </c>
      <c r="K35">
        <v>0</v>
      </c>
      <c r="L35" s="11">
        <v>934.56500000000005</v>
      </c>
      <c r="M35">
        <v>0</v>
      </c>
      <c r="N35">
        <v>5.891</v>
      </c>
      <c r="O35">
        <f t="shared" si="1"/>
        <v>934.56500000000005</v>
      </c>
      <c r="P35">
        <v>23.88</v>
      </c>
    </row>
    <row r="36" spans="2:16" x14ac:dyDescent="0.25">
      <c r="B36" s="12">
        <f t="shared" si="2"/>
        <v>21</v>
      </c>
      <c r="C36" s="12">
        <v>20495.12</v>
      </c>
      <c r="D36" s="11">
        <v>937.14229999999998</v>
      </c>
      <c r="G36" s="7">
        <f t="shared" si="3"/>
        <v>87</v>
      </c>
      <c r="H36">
        <v>25.28</v>
      </c>
      <c r="I36">
        <f t="shared" si="0"/>
        <v>934.40700000000004</v>
      </c>
      <c r="J36">
        <v>5.734</v>
      </c>
      <c r="K36">
        <v>0</v>
      </c>
      <c r="L36" s="11">
        <v>934.40700000000004</v>
      </c>
      <c r="M36">
        <v>0</v>
      </c>
      <c r="N36">
        <v>5.81</v>
      </c>
      <c r="O36">
        <f t="shared" si="1"/>
        <v>934.40700000000004</v>
      </c>
      <c r="P36">
        <v>24.86</v>
      </c>
    </row>
    <row r="37" spans="2:16" x14ac:dyDescent="0.25">
      <c r="B37" s="12">
        <f t="shared" si="2"/>
        <v>22</v>
      </c>
      <c r="C37" s="12">
        <v>20496.13</v>
      </c>
      <c r="D37" s="11">
        <v>937.14440000000002</v>
      </c>
      <c r="G37" s="7">
        <f t="shared" si="3"/>
        <v>88</v>
      </c>
      <c r="H37">
        <v>26.3</v>
      </c>
      <c r="I37">
        <f t="shared" si="0"/>
        <v>934.24900000000002</v>
      </c>
      <c r="J37">
        <v>5.7169999999999996</v>
      </c>
      <c r="K37">
        <v>0</v>
      </c>
      <c r="L37" s="11">
        <v>934.24900000000002</v>
      </c>
      <c r="M37">
        <v>0</v>
      </c>
      <c r="N37">
        <v>5.7629999999999999</v>
      </c>
      <c r="O37">
        <f t="shared" si="1"/>
        <v>934.24900000000002</v>
      </c>
      <c r="P37">
        <v>25.84</v>
      </c>
    </row>
    <row r="38" spans="2:16" x14ac:dyDescent="0.25">
      <c r="B38" s="12">
        <f t="shared" si="2"/>
        <v>23</v>
      </c>
      <c r="C38" s="12">
        <v>20497.150000000001</v>
      </c>
      <c r="D38" s="11">
        <v>937.14639999999997</v>
      </c>
      <c r="G38" s="7">
        <f t="shared" si="3"/>
        <v>89</v>
      </c>
      <c r="H38">
        <v>27.32</v>
      </c>
      <c r="I38">
        <f t="shared" si="0"/>
        <v>934.09199999999998</v>
      </c>
      <c r="J38">
        <v>5.7039999999999997</v>
      </c>
      <c r="K38">
        <v>0</v>
      </c>
      <c r="L38" s="11">
        <v>934.09199999999998</v>
      </c>
      <c r="M38">
        <v>0</v>
      </c>
      <c r="N38">
        <v>5.75</v>
      </c>
      <c r="O38">
        <f t="shared" si="1"/>
        <v>934.09199999999998</v>
      </c>
      <c r="P38">
        <v>26.81</v>
      </c>
    </row>
    <row r="39" spans="2:16" x14ac:dyDescent="0.25">
      <c r="B39" s="12">
        <f t="shared" si="2"/>
        <v>24</v>
      </c>
      <c r="C39" s="12">
        <v>20498.169999999998</v>
      </c>
      <c r="D39" s="11">
        <v>937.14850000000001</v>
      </c>
      <c r="G39" s="7">
        <f t="shared" si="3"/>
        <v>90</v>
      </c>
      <c r="H39">
        <v>28.35</v>
      </c>
      <c r="I39">
        <f t="shared" si="0"/>
        <v>933.93399999999997</v>
      </c>
      <c r="J39">
        <v>5.6950000000000003</v>
      </c>
      <c r="K39">
        <v>0</v>
      </c>
      <c r="L39" s="11">
        <v>933.93399999999997</v>
      </c>
      <c r="M39">
        <v>0</v>
      </c>
      <c r="N39">
        <v>5.7720000000000002</v>
      </c>
      <c r="O39">
        <f t="shared" si="1"/>
        <v>933.93399999999997</v>
      </c>
      <c r="P39">
        <v>27.79</v>
      </c>
    </row>
    <row r="40" spans="2:16" x14ac:dyDescent="0.25">
      <c r="B40" s="12">
        <f t="shared" si="2"/>
        <v>25</v>
      </c>
      <c r="C40" s="12">
        <v>20499.18</v>
      </c>
      <c r="D40" s="11">
        <v>937.15049999999997</v>
      </c>
      <c r="G40" s="7">
        <f t="shared" si="3"/>
        <v>91</v>
      </c>
      <c r="H40">
        <v>29.37</v>
      </c>
      <c r="I40">
        <f t="shared" si="0"/>
        <v>933.77599999999995</v>
      </c>
      <c r="J40">
        <v>5.6909999999999998</v>
      </c>
      <c r="K40">
        <v>0</v>
      </c>
      <c r="L40" s="11">
        <v>933.77599999999995</v>
      </c>
      <c r="M40">
        <v>0</v>
      </c>
      <c r="N40">
        <v>5.8280000000000003</v>
      </c>
      <c r="O40">
        <f t="shared" si="1"/>
        <v>933.77599999999995</v>
      </c>
      <c r="P40">
        <v>28.77</v>
      </c>
    </row>
    <row r="41" spans="2:16" x14ac:dyDescent="0.25">
      <c r="B41" s="12">
        <f t="shared" si="2"/>
        <v>26</v>
      </c>
      <c r="C41" s="12">
        <v>20500.2</v>
      </c>
      <c r="D41" s="11">
        <v>937.15260000000001</v>
      </c>
      <c r="G41" s="7">
        <f t="shared" si="3"/>
        <v>92</v>
      </c>
      <c r="H41">
        <v>30.39</v>
      </c>
      <c r="I41">
        <f t="shared" si="0"/>
        <v>933.61800000000005</v>
      </c>
      <c r="J41">
        <v>5.69</v>
      </c>
      <c r="K41">
        <v>0</v>
      </c>
      <c r="L41" s="11">
        <v>933.61800000000005</v>
      </c>
      <c r="M41">
        <v>0</v>
      </c>
      <c r="N41">
        <v>5.9180000000000001</v>
      </c>
      <c r="O41">
        <f t="shared" si="1"/>
        <v>933.61800000000005</v>
      </c>
      <c r="P41">
        <v>29.75</v>
      </c>
    </row>
    <row r="42" spans="2:16" x14ac:dyDescent="0.25">
      <c r="B42" s="12">
        <f t="shared" si="2"/>
        <v>27</v>
      </c>
      <c r="C42" s="12">
        <v>20501.22</v>
      </c>
      <c r="D42" s="11">
        <v>937.15459999999996</v>
      </c>
      <c r="G42" s="7">
        <f t="shared" si="3"/>
        <v>93</v>
      </c>
      <c r="H42">
        <v>31.42</v>
      </c>
      <c r="I42">
        <f t="shared" si="0"/>
        <v>933.46</v>
      </c>
      <c r="J42">
        <v>5.694</v>
      </c>
      <c r="K42">
        <v>0</v>
      </c>
      <c r="L42" s="11">
        <v>933.46</v>
      </c>
      <c r="M42">
        <v>0</v>
      </c>
      <c r="N42">
        <v>6.0140000000000002</v>
      </c>
      <c r="O42">
        <f t="shared" si="1"/>
        <v>933.46</v>
      </c>
      <c r="P42">
        <v>30.73</v>
      </c>
    </row>
    <row r="43" spans="2:16" x14ac:dyDescent="0.25">
      <c r="B43" s="12">
        <f t="shared" si="2"/>
        <v>28</v>
      </c>
      <c r="C43" s="12">
        <v>20502.240000000002</v>
      </c>
      <c r="D43" s="11">
        <v>937.1567</v>
      </c>
      <c r="G43" s="7">
        <f t="shared" si="3"/>
        <v>94</v>
      </c>
      <c r="H43">
        <v>32.44</v>
      </c>
      <c r="I43">
        <f t="shared" si="0"/>
        <v>933.30200000000002</v>
      </c>
      <c r="J43">
        <v>5.7009999999999996</v>
      </c>
      <c r="K43">
        <v>0</v>
      </c>
      <c r="L43" s="11">
        <v>933.30200000000002</v>
      </c>
      <c r="M43">
        <v>0</v>
      </c>
      <c r="N43">
        <v>6.1059999999999999</v>
      </c>
      <c r="O43">
        <f t="shared" si="1"/>
        <v>933.30200000000002</v>
      </c>
      <c r="P43">
        <v>31.71</v>
      </c>
    </row>
    <row r="44" spans="2:16" x14ac:dyDescent="0.25">
      <c r="B44" s="12">
        <f t="shared" si="2"/>
        <v>29</v>
      </c>
      <c r="C44" s="12">
        <v>20503.330000000002</v>
      </c>
      <c r="D44" s="11">
        <v>937.15890000000002</v>
      </c>
      <c r="G44" s="7">
        <f t="shared" si="3"/>
        <v>95</v>
      </c>
      <c r="H44">
        <v>33.46</v>
      </c>
      <c r="I44">
        <f t="shared" si="0"/>
        <v>933.14400000000001</v>
      </c>
      <c r="J44">
        <v>5.7130000000000001</v>
      </c>
      <c r="K44">
        <v>0</v>
      </c>
      <c r="L44" s="11">
        <v>933.14400000000001</v>
      </c>
      <c r="M44">
        <v>0</v>
      </c>
      <c r="N44">
        <v>6.194</v>
      </c>
      <c r="O44">
        <f t="shared" si="1"/>
        <v>933.14400000000001</v>
      </c>
      <c r="P44">
        <v>32.69</v>
      </c>
    </row>
    <row r="45" spans="2:16" x14ac:dyDescent="0.25">
      <c r="B45" s="12">
        <f t="shared" si="2"/>
        <v>30</v>
      </c>
      <c r="C45" s="12">
        <v>20504.27</v>
      </c>
      <c r="D45" s="11">
        <v>937.16079999999999</v>
      </c>
      <c r="G45" s="7">
        <f t="shared" si="3"/>
        <v>96</v>
      </c>
      <c r="H45">
        <v>34.479999999999997</v>
      </c>
      <c r="I45">
        <f t="shared" si="0"/>
        <v>932.98699999999997</v>
      </c>
      <c r="J45">
        <v>5.7290000000000001</v>
      </c>
      <c r="K45">
        <v>0</v>
      </c>
      <c r="L45" s="11">
        <v>932.98699999999997</v>
      </c>
      <c r="M45">
        <v>0</v>
      </c>
      <c r="N45">
        <v>6.2779999999999996</v>
      </c>
      <c r="O45">
        <f t="shared" si="1"/>
        <v>932.98699999999997</v>
      </c>
      <c r="P45">
        <v>33.67</v>
      </c>
    </row>
    <row r="46" spans="2:16" x14ac:dyDescent="0.25">
      <c r="B46" s="12">
        <f t="shared" si="2"/>
        <v>31</v>
      </c>
      <c r="C46" s="12">
        <v>20505.29</v>
      </c>
      <c r="D46" s="11">
        <v>937.16290000000004</v>
      </c>
      <c r="G46" s="7">
        <f t="shared" si="3"/>
        <v>97</v>
      </c>
      <c r="H46">
        <v>35.51</v>
      </c>
      <c r="I46">
        <f t="shared" si="0"/>
        <v>932.82899999999995</v>
      </c>
      <c r="J46">
        <v>5.7489999999999997</v>
      </c>
      <c r="K46">
        <v>0</v>
      </c>
      <c r="L46" s="11">
        <v>932.82899999999995</v>
      </c>
      <c r="M46">
        <v>0</v>
      </c>
      <c r="N46">
        <v>6.3579999999999997</v>
      </c>
      <c r="O46">
        <f t="shared" si="1"/>
        <v>932.82899999999995</v>
      </c>
      <c r="P46">
        <v>34.65</v>
      </c>
    </row>
    <row r="47" spans="2:16" x14ac:dyDescent="0.25">
      <c r="B47" s="12">
        <f t="shared" si="2"/>
        <v>32</v>
      </c>
      <c r="C47" s="12">
        <v>20506.3</v>
      </c>
      <c r="D47" s="11">
        <v>937.16489999999999</v>
      </c>
      <c r="G47" s="7">
        <f t="shared" si="3"/>
        <v>98</v>
      </c>
      <c r="H47">
        <v>36.53</v>
      </c>
      <c r="I47">
        <f t="shared" si="0"/>
        <v>932.67100000000005</v>
      </c>
      <c r="J47">
        <v>5.7720000000000002</v>
      </c>
      <c r="K47">
        <v>0</v>
      </c>
      <c r="L47" s="11">
        <v>932.67100000000005</v>
      </c>
      <c r="M47">
        <v>0</v>
      </c>
      <c r="N47">
        <v>6.4340000000000002</v>
      </c>
      <c r="O47">
        <f t="shared" si="1"/>
        <v>932.67100000000005</v>
      </c>
      <c r="P47">
        <v>35.630000000000003</v>
      </c>
    </row>
    <row r="48" spans="2:16" x14ac:dyDescent="0.25">
      <c r="B48" s="12">
        <f t="shared" si="2"/>
        <v>33</v>
      </c>
      <c r="C48" s="12">
        <v>20507.32</v>
      </c>
      <c r="D48" s="11">
        <v>937.16700000000003</v>
      </c>
      <c r="G48" s="7">
        <f t="shared" si="3"/>
        <v>99</v>
      </c>
      <c r="H48">
        <v>37.549999999999997</v>
      </c>
      <c r="I48">
        <f t="shared" si="0"/>
        <v>932.51300000000003</v>
      </c>
      <c r="J48">
        <v>5.8010000000000002</v>
      </c>
      <c r="K48">
        <v>0</v>
      </c>
      <c r="L48" s="11">
        <v>932.51300000000003</v>
      </c>
      <c r="M48">
        <v>0</v>
      </c>
      <c r="N48">
        <v>6.5069999999999997</v>
      </c>
      <c r="O48">
        <f t="shared" si="1"/>
        <v>932.51300000000003</v>
      </c>
      <c r="P48">
        <v>36.6</v>
      </c>
    </row>
    <row r="49" spans="2:16" x14ac:dyDescent="0.25">
      <c r="B49" s="12">
        <f t="shared" si="2"/>
        <v>34</v>
      </c>
      <c r="C49" s="12">
        <v>20508.34</v>
      </c>
      <c r="D49" s="11">
        <v>937.16899999999998</v>
      </c>
      <c r="G49" s="7">
        <f t="shared" si="3"/>
        <v>100</v>
      </c>
      <c r="H49">
        <v>38.58</v>
      </c>
      <c r="I49">
        <f t="shared" si="0"/>
        <v>932.35500000000002</v>
      </c>
      <c r="J49">
        <v>5.8330000000000002</v>
      </c>
      <c r="K49">
        <v>0</v>
      </c>
      <c r="L49">
        <v>932.35500000000002</v>
      </c>
      <c r="M49">
        <v>0</v>
      </c>
      <c r="N49">
        <v>6.5750000000000002</v>
      </c>
      <c r="O49">
        <f t="shared" si="1"/>
        <v>932.35500000000002</v>
      </c>
      <c r="P49">
        <v>37.58</v>
      </c>
    </row>
    <row r="50" spans="2:16" x14ac:dyDescent="0.25">
      <c r="B50" s="12">
        <f t="shared" si="2"/>
        <v>35</v>
      </c>
      <c r="C50" s="12">
        <v>20509.36</v>
      </c>
      <c r="D50" s="11">
        <v>937.17110000000002</v>
      </c>
      <c r="G50" s="7"/>
    </row>
    <row r="51" spans="2:16" x14ac:dyDescent="0.25">
      <c r="B51" s="12">
        <v>35.53</v>
      </c>
      <c r="C51" s="12">
        <v>20509.900000000001</v>
      </c>
      <c r="D51" s="11">
        <v>937.17219999999998</v>
      </c>
      <c r="G51" s="7"/>
      <c r="H51" t="s">
        <v>138</v>
      </c>
    </row>
    <row r="52" spans="2:16" x14ac:dyDescent="0.25">
      <c r="G52" s="7"/>
    </row>
    <row r="53" spans="2:16" x14ac:dyDescent="0.25">
      <c r="G53" s="7"/>
    </row>
  </sheetData>
  <mergeCells count="2">
    <mergeCell ref="G13:P13"/>
    <mergeCell ref="B13:D1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9EE0B6-1CA8-4313-BB20-73D19BD49D1F}">
  <dimension ref="B1:X45"/>
  <sheetViews>
    <sheetView workbookViewId="0">
      <selection activeCell="M27" sqref="M27"/>
    </sheetView>
  </sheetViews>
  <sheetFormatPr defaultRowHeight="15" x14ac:dyDescent="0.25"/>
  <cols>
    <col min="2" max="2" width="7.28515625" bestFit="1" customWidth="1"/>
    <col min="3" max="3" width="12" bestFit="1" customWidth="1"/>
    <col min="4" max="4" width="8.5703125" bestFit="1" customWidth="1"/>
    <col min="5" max="5" width="6.7109375" bestFit="1" customWidth="1"/>
    <col min="6" max="6" width="6.140625" bestFit="1" customWidth="1"/>
    <col min="7" max="7" width="11.5703125" bestFit="1" customWidth="1"/>
    <col min="8" max="8" width="6.140625" bestFit="1" customWidth="1"/>
    <col min="9" max="9" width="6.7109375" bestFit="1" customWidth="1"/>
    <col min="10" max="10" width="7.5703125" bestFit="1" customWidth="1"/>
    <col min="11" max="11" width="12" bestFit="1" customWidth="1"/>
    <col min="12" max="12" width="7.28515625" bestFit="1" customWidth="1"/>
    <col min="16" max="16" width="9.42578125" bestFit="1" customWidth="1"/>
    <col min="17" max="17" width="10.5703125" bestFit="1" customWidth="1"/>
    <col min="18" max="18" width="9.42578125" bestFit="1" customWidth="1"/>
  </cols>
  <sheetData>
    <row r="1" spans="2:24" x14ac:dyDescent="0.25">
      <c r="B1" s="26" t="s">
        <v>92</v>
      </c>
      <c r="C1" s="26"/>
      <c r="D1" s="26"/>
      <c r="E1" s="26"/>
      <c r="F1" s="26"/>
      <c r="G1" s="26"/>
      <c r="H1" s="26"/>
      <c r="I1" s="26"/>
      <c r="J1" s="26"/>
      <c r="K1" s="26"/>
      <c r="P1" s="27" t="s">
        <v>93</v>
      </c>
      <c r="Q1" s="27"/>
      <c r="R1" s="27"/>
      <c r="V1" s="26" t="s">
        <v>94</v>
      </c>
      <c r="W1" s="26"/>
      <c r="X1" s="26"/>
    </row>
    <row r="2" spans="2:24" x14ac:dyDescent="0.25">
      <c r="B2" s="1" t="s">
        <v>86</v>
      </c>
      <c r="C2" s="1" t="s">
        <v>87</v>
      </c>
      <c r="D2" s="1" t="s">
        <v>83</v>
      </c>
      <c r="E2" s="1" t="s">
        <v>81</v>
      </c>
      <c r="F2" s="1" t="s">
        <v>84</v>
      </c>
      <c r="G2" s="1" t="s">
        <v>82</v>
      </c>
      <c r="H2" s="1" t="s">
        <v>84</v>
      </c>
      <c r="I2" s="1" t="s">
        <v>81</v>
      </c>
      <c r="J2" s="1" t="s">
        <v>85</v>
      </c>
      <c r="K2" s="1" t="s">
        <v>88</v>
      </c>
      <c r="L2" s="1"/>
      <c r="P2" s="2" t="s">
        <v>89</v>
      </c>
      <c r="Q2" s="2" t="s">
        <v>90</v>
      </c>
      <c r="R2" s="2" t="s">
        <v>91</v>
      </c>
    </row>
    <row r="3" spans="2:24" x14ac:dyDescent="0.25">
      <c r="B3" s="7">
        <v>144</v>
      </c>
      <c r="C3" s="8">
        <v>0</v>
      </c>
      <c r="D3" s="11">
        <f>G3-F3*E3</f>
        <v>936.22900000000004</v>
      </c>
      <c r="E3">
        <v>4.75</v>
      </c>
      <c r="F3">
        <v>0</v>
      </c>
      <c r="G3">
        <v>936.22900000000004</v>
      </c>
      <c r="H3">
        <v>0</v>
      </c>
      <c r="I3">
        <v>4.75</v>
      </c>
      <c r="J3" s="11">
        <f>G3+H3*I3</f>
        <v>936.22900000000004</v>
      </c>
      <c r="K3" s="8">
        <v>0</v>
      </c>
      <c r="P3" s="5">
        <v>0</v>
      </c>
      <c r="Q3" s="6">
        <v>20821.72</v>
      </c>
      <c r="R3" s="5">
        <v>936.98400000000004</v>
      </c>
    </row>
    <row r="4" spans="2:24" x14ac:dyDescent="0.25">
      <c r="B4" s="7">
        <f>B3+1</f>
        <v>145</v>
      </c>
      <c r="C4" s="8">
        <v>0.79</v>
      </c>
      <c r="D4" s="11">
        <f t="shared" ref="D4:D43" si="0">G4-F4*E4</f>
        <v>936.23940000000005</v>
      </c>
      <c r="E4">
        <v>4.75</v>
      </c>
      <c r="F4">
        <v>0</v>
      </c>
      <c r="G4" s="11">
        <f>G3+0.0104*(B4-B3)</f>
        <v>936.23940000000005</v>
      </c>
      <c r="H4">
        <v>0</v>
      </c>
      <c r="I4">
        <v>4.75</v>
      </c>
      <c r="J4" s="11">
        <f t="shared" ref="J4:J43" si="1">G4+H4*I4</f>
        <v>936.23940000000005</v>
      </c>
      <c r="K4" s="8">
        <v>1</v>
      </c>
      <c r="P4" s="5">
        <f>P3+1</f>
        <v>1</v>
      </c>
      <c r="Q4" s="6">
        <v>20822.7</v>
      </c>
      <c r="R4" s="5">
        <v>936.98400000000004</v>
      </c>
    </row>
    <row r="5" spans="2:24" x14ac:dyDescent="0.25">
      <c r="B5" s="7">
        <f t="shared" ref="B5:B43" si="2">B4+1</f>
        <v>146</v>
      </c>
      <c r="C5" s="8">
        <v>2.11</v>
      </c>
      <c r="D5" s="11">
        <f t="shared" si="0"/>
        <v>936.24980000000005</v>
      </c>
      <c r="E5">
        <v>4.75</v>
      </c>
      <c r="F5">
        <v>0</v>
      </c>
      <c r="G5" s="11">
        <f t="shared" ref="G5:G30" si="3">G4+0.0104*(B5-B4)</f>
        <v>936.24980000000005</v>
      </c>
      <c r="H5">
        <v>0</v>
      </c>
      <c r="I5">
        <v>4.75</v>
      </c>
      <c r="J5" s="11">
        <f t="shared" si="1"/>
        <v>936.24980000000005</v>
      </c>
      <c r="K5" s="8">
        <v>1.88</v>
      </c>
      <c r="P5" s="5">
        <f t="shared" ref="P5:P35" si="4">P4+1</f>
        <v>2</v>
      </c>
      <c r="Q5" s="6">
        <v>20823.68</v>
      </c>
      <c r="R5" s="5">
        <v>936.98400000000004</v>
      </c>
    </row>
    <row r="6" spans="2:24" x14ac:dyDescent="0.25">
      <c r="B6" s="7">
        <f t="shared" si="2"/>
        <v>147</v>
      </c>
      <c r="C6" s="8">
        <v>3.3</v>
      </c>
      <c r="D6" s="11">
        <f t="shared" si="0"/>
        <v>936.26020000000005</v>
      </c>
      <c r="E6">
        <v>4.75</v>
      </c>
      <c r="F6">
        <v>0</v>
      </c>
      <c r="G6" s="11">
        <f t="shared" si="3"/>
        <v>936.26020000000005</v>
      </c>
      <c r="H6">
        <v>0</v>
      </c>
      <c r="I6">
        <v>4.75</v>
      </c>
      <c r="J6" s="11">
        <f t="shared" si="1"/>
        <v>936.26020000000005</v>
      </c>
      <c r="K6" s="8">
        <v>2.69</v>
      </c>
      <c r="P6" s="5">
        <f t="shared" si="4"/>
        <v>3</v>
      </c>
      <c r="Q6" s="6">
        <v>20824.66</v>
      </c>
      <c r="R6" s="5">
        <v>936.98400000000004</v>
      </c>
    </row>
    <row r="7" spans="2:24" x14ac:dyDescent="0.25">
      <c r="B7" s="7">
        <f t="shared" si="2"/>
        <v>148</v>
      </c>
      <c r="C7" s="8">
        <v>4.49</v>
      </c>
      <c r="D7" s="11">
        <f t="shared" si="0"/>
        <v>936.27060000000006</v>
      </c>
      <c r="E7">
        <v>4.75</v>
      </c>
      <c r="F7">
        <v>0</v>
      </c>
      <c r="G7" s="11">
        <f t="shared" si="3"/>
        <v>936.27060000000006</v>
      </c>
      <c r="H7">
        <v>0</v>
      </c>
      <c r="I7">
        <v>4.75</v>
      </c>
      <c r="J7" s="11">
        <f t="shared" si="1"/>
        <v>936.27060000000006</v>
      </c>
      <c r="K7" s="8">
        <v>3.5</v>
      </c>
      <c r="P7" s="5">
        <f t="shared" si="4"/>
        <v>4</v>
      </c>
      <c r="Q7" s="6">
        <v>20825.64</v>
      </c>
      <c r="R7" s="5">
        <v>936.98400000000004</v>
      </c>
    </row>
    <row r="8" spans="2:24" x14ac:dyDescent="0.25">
      <c r="B8" s="7">
        <f t="shared" si="2"/>
        <v>149</v>
      </c>
      <c r="C8" s="8">
        <v>5.68</v>
      </c>
      <c r="D8" s="11">
        <f t="shared" si="0"/>
        <v>936.28100000000006</v>
      </c>
      <c r="E8">
        <v>4.75</v>
      </c>
      <c r="F8">
        <v>0</v>
      </c>
      <c r="G8" s="11">
        <f t="shared" si="3"/>
        <v>936.28100000000006</v>
      </c>
      <c r="H8">
        <v>0</v>
      </c>
      <c r="I8">
        <v>4.75</v>
      </c>
      <c r="J8" s="11">
        <f t="shared" si="1"/>
        <v>936.28100000000006</v>
      </c>
      <c r="K8" s="8">
        <v>4.3099999999999996</v>
      </c>
      <c r="P8" s="5">
        <f t="shared" si="4"/>
        <v>5</v>
      </c>
      <c r="Q8" s="6">
        <v>20826.62</v>
      </c>
      <c r="R8" s="5">
        <v>936.98299999999995</v>
      </c>
    </row>
    <row r="9" spans="2:24" x14ac:dyDescent="0.25">
      <c r="B9" s="7">
        <f t="shared" si="2"/>
        <v>150</v>
      </c>
      <c r="C9" s="8">
        <v>6.87</v>
      </c>
      <c r="D9" s="11">
        <f t="shared" si="0"/>
        <v>936.29140000000007</v>
      </c>
      <c r="E9">
        <v>4.75</v>
      </c>
      <c r="F9">
        <v>0</v>
      </c>
      <c r="G9" s="11">
        <f t="shared" si="3"/>
        <v>936.29140000000007</v>
      </c>
      <c r="H9">
        <v>0</v>
      </c>
      <c r="I9">
        <v>4.75</v>
      </c>
      <c r="J9" s="11">
        <f t="shared" si="1"/>
        <v>936.29140000000007</v>
      </c>
      <c r="K9" s="8">
        <v>5.12</v>
      </c>
      <c r="P9" s="5">
        <f t="shared" si="4"/>
        <v>6</v>
      </c>
      <c r="Q9" s="6">
        <v>20827.599999999999</v>
      </c>
      <c r="R9" s="5">
        <v>936.98299999999995</v>
      </c>
    </row>
    <row r="10" spans="2:24" x14ac:dyDescent="0.25">
      <c r="B10" s="7">
        <f t="shared" si="2"/>
        <v>151</v>
      </c>
      <c r="C10" s="8">
        <v>8.06</v>
      </c>
      <c r="D10" s="11">
        <f t="shared" si="0"/>
        <v>936.30180000000007</v>
      </c>
      <c r="E10">
        <v>4.75</v>
      </c>
      <c r="F10">
        <v>0</v>
      </c>
      <c r="G10" s="11">
        <f t="shared" si="3"/>
        <v>936.30180000000007</v>
      </c>
      <c r="H10">
        <v>0</v>
      </c>
      <c r="I10">
        <v>4.75</v>
      </c>
      <c r="J10" s="11">
        <f t="shared" si="1"/>
        <v>936.30180000000007</v>
      </c>
      <c r="K10" s="8">
        <v>5.93</v>
      </c>
      <c r="P10" s="5">
        <f t="shared" si="4"/>
        <v>7</v>
      </c>
      <c r="Q10" s="6">
        <v>20828.59</v>
      </c>
      <c r="R10" s="5">
        <v>936.98299999999995</v>
      </c>
    </row>
    <row r="11" spans="2:24" x14ac:dyDescent="0.25">
      <c r="B11" s="7">
        <f t="shared" si="2"/>
        <v>152</v>
      </c>
      <c r="C11" s="8">
        <v>9.25</v>
      </c>
      <c r="D11" s="11">
        <f t="shared" si="0"/>
        <v>936.31220000000008</v>
      </c>
      <c r="E11">
        <v>4.75</v>
      </c>
      <c r="F11">
        <v>0</v>
      </c>
      <c r="G11" s="11">
        <f t="shared" si="3"/>
        <v>936.31220000000008</v>
      </c>
      <c r="H11">
        <v>0</v>
      </c>
      <c r="I11">
        <v>4.75</v>
      </c>
      <c r="J11" s="11">
        <f t="shared" si="1"/>
        <v>936.31220000000008</v>
      </c>
      <c r="K11" s="8">
        <v>6.74</v>
      </c>
      <c r="P11" s="5">
        <f t="shared" si="4"/>
        <v>8</v>
      </c>
      <c r="Q11" s="6">
        <v>20829.57</v>
      </c>
      <c r="R11" s="5">
        <v>936.98299999999995</v>
      </c>
    </row>
    <row r="12" spans="2:24" x14ac:dyDescent="0.25">
      <c r="B12" s="7">
        <f t="shared" si="2"/>
        <v>153</v>
      </c>
      <c r="C12" s="8">
        <v>10.69</v>
      </c>
      <c r="D12" s="11">
        <f t="shared" si="0"/>
        <v>936.32260000000008</v>
      </c>
      <c r="E12">
        <v>4.75</v>
      </c>
      <c r="F12">
        <v>0</v>
      </c>
      <c r="G12" s="11">
        <f t="shared" si="3"/>
        <v>936.32260000000008</v>
      </c>
      <c r="H12">
        <v>0</v>
      </c>
      <c r="I12">
        <v>4.75</v>
      </c>
      <c r="J12" s="11">
        <f t="shared" si="1"/>
        <v>936.32260000000008</v>
      </c>
      <c r="K12" s="8">
        <v>7.3</v>
      </c>
      <c r="P12" s="5">
        <f t="shared" si="4"/>
        <v>9</v>
      </c>
      <c r="Q12" s="6">
        <v>20830.55</v>
      </c>
      <c r="R12" s="5">
        <v>936.98299999999995</v>
      </c>
      <c r="V12">
        <v>150</v>
      </c>
      <c r="W12">
        <v>2.8000000000000001E-2</v>
      </c>
      <c r="X12" t="s">
        <v>166</v>
      </c>
    </row>
    <row r="13" spans="2:24" x14ac:dyDescent="0.25">
      <c r="B13" s="7">
        <f t="shared" si="2"/>
        <v>154</v>
      </c>
      <c r="C13" s="8">
        <v>11.63</v>
      </c>
      <c r="D13" s="11">
        <f t="shared" si="0"/>
        <v>936.33300000000008</v>
      </c>
      <c r="E13">
        <v>4.75</v>
      </c>
      <c r="F13">
        <v>0</v>
      </c>
      <c r="G13" s="11">
        <f t="shared" si="3"/>
        <v>936.33300000000008</v>
      </c>
      <c r="H13">
        <v>0</v>
      </c>
      <c r="I13">
        <v>4.75</v>
      </c>
      <c r="J13" s="11">
        <f t="shared" si="1"/>
        <v>936.33300000000008</v>
      </c>
      <c r="K13" s="8">
        <v>8.36</v>
      </c>
      <c r="P13" s="5">
        <f t="shared" si="4"/>
        <v>10</v>
      </c>
      <c r="Q13" s="6">
        <v>20831.53</v>
      </c>
      <c r="R13" s="5">
        <v>936.98299999999995</v>
      </c>
      <c r="V13">
        <v>155</v>
      </c>
      <c r="W13">
        <v>2.3E-2</v>
      </c>
      <c r="X13" t="s">
        <v>166</v>
      </c>
    </row>
    <row r="14" spans="2:24" x14ac:dyDescent="0.25">
      <c r="B14" s="7">
        <f t="shared" si="2"/>
        <v>155</v>
      </c>
      <c r="C14" s="8">
        <v>12.82</v>
      </c>
      <c r="D14" s="11">
        <f t="shared" si="0"/>
        <v>936.34340000000009</v>
      </c>
      <c r="E14">
        <v>4.75</v>
      </c>
      <c r="F14">
        <v>0</v>
      </c>
      <c r="G14" s="11">
        <f t="shared" si="3"/>
        <v>936.34340000000009</v>
      </c>
      <c r="H14">
        <v>0</v>
      </c>
      <c r="I14">
        <v>4.75</v>
      </c>
      <c r="J14" s="11">
        <f t="shared" si="1"/>
        <v>936.34340000000009</v>
      </c>
      <c r="K14" s="8">
        <v>9.17</v>
      </c>
      <c r="P14" s="5">
        <f t="shared" si="4"/>
        <v>11</v>
      </c>
      <c r="Q14" s="6">
        <v>20832.509999999998</v>
      </c>
      <c r="R14" s="5">
        <v>936.98199999999997</v>
      </c>
      <c r="V14">
        <v>160</v>
      </c>
      <c r="W14">
        <v>0</v>
      </c>
      <c r="X14" t="s">
        <v>166</v>
      </c>
    </row>
    <row r="15" spans="2:24" x14ac:dyDescent="0.25">
      <c r="B15" s="7">
        <f t="shared" si="2"/>
        <v>156</v>
      </c>
      <c r="C15" s="8">
        <v>14.01</v>
      </c>
      <c r="D15" s="11">
        <f t="shared" si="0"/>
        <v>936.35380000000009</v>
      </c>
      <c r="E15">
        <v>4.75</v>
      </c>
      <c r="F15">
        <v>0</v>
      </c>
      <c r="G15" s="11">
        <f t="shared" si="3"/>
        <v>936.35380000000009</v>
      </c>
      <c r="H15">
        <v>0</v>
      </c>
      <c r="I15">
        <v>4.75</v>
      </c>
      <c r="J15" s="11">
        <f t="shared" si="1"/>
        <v>936.35380000000009</v>
      </c>
      <c r="K15" s="8">
        <v>9.98</v>
      </c>
      <c r="P15" s="5">
        <f t="shared" si="4"/>
        <v>12</v>
      </c>
      <c r="Q15" s="6">
        <v>20833.490000000002</v>
      </c>
      <c r="R15" s="5">
        <v>936.98199999999997</v>
      </c>
      <c r="V15">
        <v>165</v>
      </c>
      <c r="W15">
        <v>0</v>
      </c>
      <c r="X15" t="s">
        <v>166</v>
      </c>
    </row>
    <row r="16" spans="2:24" x14ac:dyDescent="0.25">
      <c r="B16" s="7">
        <f t="shared" si="2"/>
        <v>157</v>
      </c>
      <c r="C16" s="8">
        <v>15.2</v>
      </c>
      <c r="D16" s="11">
        <f t="shared" si="0"/>
        <v>936.3642000000001</v>
      </c>
      <c r="E16">
        <v>4.75</v>
      </c>
      <c r="F16">
        <v>0</v>
      </c>
      <c r="G16" s="11">
        <f t="shared" si="3"/>
        <v>936.3642000000001</v>
      </c>
      <c r="H16">
        <v>0</v>
      </c>
      <c r="I16">
        <v>4.75</v>
      </c>
      <c r="J16" s="11">
        <f t="shared" si="1"/>
        <v>936.3642000000001</v>
      </c>
      <c r="K16" s="8">
        <v>10.79</v>
      </c>
      <c r="P16" s="5">
        <f t="shared" si="4"/>
        <v>13</v>
      </c>
      <c r="Q16" s="6">
        <v>20834.47</v>
      </c>
      <c r="R16" s="5">
        <v>936.98199999999997</v>
      </c>
      <c r="V16">
        <v>170</v>
      </c>
      <c r="W16">
        <v>1.7999999999999999E-2</v>
      </c>
      <c r="X16" t="s">
        <v>166</v>
      </c>
    </row>
    <row r="17" spans="2:24" x14ac:dyDescent="0.25">
      <c r="B17" s="7">
        <f t="shared" si="2"/>
        <v>158</v>
      </c>
      <c r="C17" s="8">
        <v>16.39</v>
      </c>
      <c r="D17" s="11">
        <f t="shared" si="0"/>
        <v>936.3746000000001</v>
      </c>
      <c r="E17">
        <v>4.75</v>
      </c>
      <c r="F17">
        <v>0</v>
      </c>
      <c r="G17" s="11">
        <f t="shared" si="3"/>
        <v>936.3746000000001</v>
      </c>
      <c r="H17">
        <v>0</v>
      </c>
      <c r="I17">
        <v>4.75</v>
      </c>
      <c r="J17" s="11">
        <f t="shared" si="1"/>
        <v>936.3746000000001</v>
      </c>
      <c r="K17" s="8">
        <v>11.6</v>
      </c>
      <c r="P17" s="5">
        <f t="shared" si="4"/>
        <v>14</v>
      </c>
      <c r="Q17" s="6">
        <v>20835.45</v>
      </c>
      <c r="R17" s="5">
        <v>936.98199999999997</v>
      </c>
      <c r="V17">
        <v>175</v>
      </c>
      <c r="W17">
        <v>0.02</v>
      </c>
      <c r="X17" t="s">
        <v>166</v>
      </c>
    </row>
    <row r="18" spans="2:24" x14ac:dyDescent="0.25">
      <c r="B18" s="7">
        <f t="shared" si="2"/>
        <v>159</v>
      </c>
      <c r="C18" s="8">
        <v>17.579999999999998</v>
      </c>
      <c r="D18" s="11">
        <f t="shared" si="0"/>
        <v>936.3850000000001</v>
      </c>
      <c r="E18">
        <v>4.75</v>
      </c>
      <c r="F18">
        <v>0</v>
      </c>
      <c r="G18" s="11">
        <f t="shared" si="3"/>
        <v>936.3850000000001</v>
      </c>
      <c r="H18">
        <v>0</v>
      </c>
      <c r="I18">
        <v>4.75</v>
      </c>
      <c r="J18" s="11">
        <f t="shared" si="1"/>
        <v>936.3850000000001</v>
      </c>
      <c r="K18" s="8">
        <v>12.25</v>
      </c>
      <c r="P18" s="5">
        <f t="shared" si="4"/>
        <v>15</v>
      </c>
      <c r="Q18" s="6">
        <v>20836.43</v>
      </c>
      <c r="R18" s="5">
        <v>936.98199999999997</v>
      </c>
      <c r="V18">
        <v>180</v>
      </c>
      <c r="W18">
        <v>1.4E-2</v>
      </c>
      <c r="X18" t="s">
        <v>166</v>
      </c>
    </row>
    <row r="19" spans="2:24" x14ac:dyDescent="0.25">
      <c r="B19" s="7">
        <f t="shared" si="2"/>
        <v>160</v>
      </c>
      <c r="C19" s="8">
        <v>18.54</v>
      </c>
      <c r="D19" s="11">
        <f t="shared" si="0"/>
        <v>936.39540000000011</v>
      </c>
      <c r="E19">
        <v>4.75</v>
      </c>
      <c r="F19">
        <v>0</v>
      </c>
      <c r="G19" s="11">
        <f t="shared" si="3"/>
        <v>936.39540000000011</v>
      </c>
      <c r="H19">
        <v>0</v>
      </c>
      <c r="I19">
        <v>4.75</v>
      </c>
      <c r="J19" s="11">
        <f t="shared" si="1"/>
        <v>936.39540000000011</v>
      </c>
      <c r="K19" s="8">
        <v>13.45</v>
      </c>
      <c r="P19" s="5">
        <f t="shared" si="4"/>
        <v>16</v>
      </c>
      <c r="Q19" s="6">
        <v>20837.41</v>
      </c>
      <c r="R19" s="5">
        <v>936.98099999999999</v>
      </c>
    </row>
    <row r="20" spans="2:24" x14ac:dyDescent="0.25">
      <c r="B20" s="7">
        <f t="shared" si="2"/>
        <v>161</v>
      </c>
      <c r="C20" s="8">
        <v>19.54</v>
      </c>
      <c r="D20" s="11">
        <f t="shared" si="0"/>
        <v>936.40580000000011</v>
      </c>
      <c r="E20">
        <v>4.75</v>
      </c>
      <c r="F20">
        <v>0</v>
      </c>
      <c r="G20" s="11">
        <f t="shared" si="3"/>
        <v>936.40580000000011</v>
      </c>
      <c r="H20">
        <v>0</v>
      </c>
      <c r="I20">
        <v>4.75</v>
      </c>
      <c r="J20" s="11">
        <f t="shared" si="1"/>
        <v>936.40580000000011</v>
      </c>
      <c r="K20" s="8">
        <v>14.45</v>
      </c>
      <c r="P20" s="5">
        <f t="shared" si="4"/>
        <v>17</v>
      </c>
      <c r="Q20" s="6">
        <v>20838.39</v>
      </c>
      <c r="R20" s="5">
        <v>936.98099999999999</v>
      </c>
    </row>
    <row r="21" spans="2:24" x14ac:dyDescent="0.25">
      <c r="B21" s="7">
        <f t="shared" si="2"/>
        <v>162</v>
      </c>
      <c r="C21" s="8">
        <v>20.54</v>
      </c>
      <c r="D21" s="11">
        <f t="shared" si="0"/>
        <v>936.41620000000012</v>
      </c>
      <c r="E21">
        <v>4.7519999999999998</v>
      </c>
      <c r="F21">
        <v>0</v>
      </c>
      <c r="G21" s="11">
        <f t="shared" si="3"/>
        <v>936.41620000000012</v>
      </c>
      <c r="H21">
        <v>0</v>
      </c>
      <c r="I21">
        <v>4.75</v>
      </c>
      <c r="J21" s="11">
        <f t="shared" si="1"/>
        <v>936.41620000000012</v>
      </c>
      <c r="K21" s="8">
        <v>15.45</v>
      </c>
      <c r="P21" s="5">
        <f t="shared" si="4"/>
        <v>18</v>
      </c>
      <c r="Q21" s="6">
        <v>20839.37</v>
      </c>
      <c r="R21" s="5">
        <v>936.98099999999999</v>
      </c>
    </row>
    <row r="22" spans="2:24" x14ac:dyDescent="0.25">
      <c r="B22" s="7">
        <f t="shared" si="2"/>
        <v>163</v>
      </c>
      <c r="C22" s="8">
        <v>21.54</v>
      </c>
      <c r="D22" s="11">
        <f t="shared" si="0"/>
        <v>936.42660000000012</v>
      </c>
      <c r="E22">
        <v>4.7839999999999998</v>
      </c>
      <c r="F22">
        <v>0</v>
      </c>
      <c r="G22" s="11">
        <f t="shared" si="3"/>
        <v>936.42660000000012</v>
      </c>
      <c r="H22">
        <v>0</v>
      </c>
      <c r="I22">
        <v>4.75</v>
      </c>
      <c r="J22" s="11">
        <f t="shared" si="1"/>
        <v>936.42660000000012</v>
      </c>
      <c r="K22" s="8">
        <v>16.45</v>
      </c>
      <c r="P22" s="5">
        <f t="shared" si="4"/>
        <v>19</v>
      </c>
      <c r="Q22" s="6">
        <v>20840.349999999999</v>
      </c>
      <c r="R22" s="5">
        <v>936.98099999999999</v>
      </c>
    </row>
    <row r="23" spans="2:24" x14ac:dyDescent="0.25">
      <c r="B23" s="7">
        <f t="shared" si="2"/>
        <v>164</v>
      </c>
      <c r="C23" s="8">
        <v>22.55</v>
      </c>
      <c r="D23" s="11">
        <f t="shared" si="0"/>
        <v>936.43700000000013</v>
      </c>
      <c r="E23">
        <v>4.8570000000000002</v>
      </c>
      <c r="F23">
        <v>0</v>
      </c>
      <c r="G23" s="11">
        <f t="shared" si="3"/>
        <v>936.43700000000013</v>
      </c>
      <c r="H23">
        <v>0</v>
      </c>
      <c r="I23">
        <v>4.7539999999999996</v>
      </c>
      <c r="J23" s="11">
        <f t="shared" si="1"/>
        <v>936.43700000000013</v>
      </c>
      <c r="K23" s="8">
        <v>17.45</v>
      </c>
      <c r="P23" s="5">
        <f t="shared" si="4"/>
        <v>20</v>
      </c>
      <c r="Q23" s="6">
        <v>20841.330000000002</v>
      </c>
      <c r="R23" s="5">
        <v>936.98099999999999</v>
      </c>
    </row>
    <row r="24" spans="2:24" x14ac:dyDescent="0.25">
      <c r="B24" s="7">
        <f t="shared" si="2"/>
        <v>165</v>
      </c>
      <c r="C24" s="8">
        <v>23.55</v>
      </c>
      <c r="D24" s="11">
        <f t="shared" si="0"/>
        <v>936.44740000000013</v>
      </c>
      <c r="E24">
        <v>4.97</v>
      </c>
      <c r="F24">
        <v>0</v>
      </c>
      <c r="G24" s="11">
        <f t="shared" si="3"/>
        <v>936.44740000000013</v>
      </c>
      <c r="H24">
        <v>0</v>
      </c>
      <c r="I24">
        <v>4.7930000000000001</v>
      </c>
      <c r="J24" s="11">
        <f t="shared" si="1"/>
        <v>936.44740000000013</v>
      </c>
      <c r="K24" s="8">
        <v>18.45</v>
      </c>
      <c r="P24" s="5">
        <f t="shared" si="4"/>
        <v>21</v>
      </c>
      <c r="Q24" s="6">
        <v>20842.310000000001</v>
      </c>
      <c r="R24" s="5">
        <v>936.98099999999999</v>
      </c>
    </row>
    <row r="25" spans="2:24" x14ac:dyDescent="0.25">
      <c r="B25" s="7">
        <f t="shared" si="2"/>
        <v>166</v>
      </c>
      <c r="C25" s="8">
        <v>24.57</v>
      </c>
      <c r="D25" s="11">
        <f>G25-F25*E25</f>
        <v>936.45780000000013</v>
      </c>
      <c r="E25">
        <v>5.1239999999999997</v>
      </c>
      <c r="F25">
        <v>0</v>
      </c>
      <c r="G25" s="11">
        <f t="shared" si="3"/>
        <v>936.45780000000013</v>
      </c>
      <c r="H25">
        <f>H24+0.0036</f>
        <v>3.5999999999999999E-3</v>
      </c>
      <c r="I25">
        <v>4.8719999999999999</v>
      </c>
      <c r="J25" s="11">
        <f t="shared" si="1"/>
        <v>936.47533920000012</v>
      </c>
      <c r="K25" s="8">
        <v>19.45</v>
      </c>
      <c r="P25" s="5">
        <f t="shared" si="4"/>
        <v>22</v>
      </c>
      <c r="Q25" s="6">
        <v>20843.29</v>
      </c>
      <c r="R25" s="5">
        <v>936.98</v>
      </c>
    </row>
    <row r="26" spans="2:24" x14ac:dyDescent="0.25">
      <c r="B26" s="7">
        <f t="shared" si="2"/>
        <v>167</v>
      </c>
      <c r="C26" s="8">
        <v>25.66</v>
      </c>
      <c r="D26" s="11">
        <f t="shared" si="0"/>
        <v>936.46820000000014</v>
      </c>
      <c r="E26">
        <v>5.32</v>
      </c>
      <c r="F26">
        <v>0</v>
      </c>
      <c r="G26" s="11">
        <f t="shared" si="3"/>
        <v>936.46820000000014</v>
      </c>
      <c r="H26">
        <f t="shared" ref="H26:H28" si="5">H25+0.0036</f>
        <v>7.1999999999999998E-3</v>
      </c>
      <c r="I26">
        <v>4.992</v>
      </c>
      <c r="J26" s="11">
        <f t="shared" si="1"/>
        <v>936.50414240000009</v>
      </c>
      <c r="K26" s="8">
        <v>20.46</v>
      </c>
      <c r="P26" s="5">
        <f t="shared" si="4"/>
        <v>23</v>
      </c>
      <c r="Q26" s="6">
        <v>20844.27</v>
      </c>
      <c r="R26" s="5">
        <v>936.98</v>
      </c>
    </row>
    <row r="27" spans="2:24" x14ac:dyDescent="0.25">
      <c r="B27" s="7">
        <f t="shared" si="2"/>
        <v>168</v>
      </c>
      <c r="C27" s="8">
        <v>26.61</v>
      </c>
      <c r="D27" s="11">
        <f t="shared" si="0"/>
        <v>936.47860000000014</v>
      </c>
      <c r="E27">
        <v>5.5590000000000002</v>
      </c>
      <c r="F27">
        <v>0</v>
      </c>
      <c r="G27" s="11">
        <f t="shared" si="3"/>
        <v>936.47860000000014</v>
      </c>
      <c r="H27">
        <f t="shared" si="5"/>
        <v>1.0800000000000001E-2</v>
      </c>
      <c r="I27">
        <v>5.1529999999999996</v>
      </c>
      <c r="J27" s="11">
        <f t="shared" si="1"/>
        <v>936.53425240000013</v>
      </c>
      <c r="K27" s="8">
        <v>21.47</v>
      </c>
      <c r="P27" s="5">
        <f t="shared" si="4"/>
        <v>24</v>
      </c>
      <c r="Q27" s="6">
        <v>20845.25</v>
      </c>
      <c r="R27" s="5">
        <v>936.98</v>
      </c>
    </row>
    <row r="28" spans="2:24" x14ac:dyDescent="0.25">
      <c r="B28" s="7">
        <f t="shared" si="2"/>
        <v>169</v>
      </c>
      <c r="C28" s="8">
        <v>27.65</v>
      </c>
      <c r="D28" s="11">
        <f t="shared" si="0"/>
        <v>936.48900000000015</v>
      </c>
      <c r="E28">
        <v>5.8419999999999996</v>
      </c>
      <c r="F28">
        <v>0</v>
      </c>
      <c r="G28" s="11">
        <f t="shared" si="3"/>
        <v>936.48900000000015</v>
      </c>
      <c r="H28">
        <f t="shared" si="5"/>
        <v>1.44E-2</v>
      </c>
      <c r="I28">
        <v>5.3559999999999999</v>
      </c>
      <c r="J28" s="11">
        <f t="shared" si="1"/>
        <v>936.56612640000014</v>
      </c>
      <c r="K28" s="8">
        <v>22.49</v>
      </c>
      <c r="P28" s="5">
        <f t="shared" si="4"/>
        <v>25</v>
      </c>
      <c r="Q28" s="6">
        <v>20846.23</v>
      </c>
      <c r="R28" s="5">
        <v>936.98</v>
      </c>
    </row>
    <row r="29" spans="2:24" x14ac:dyDescent="0.25">
      <c r="B29" s="7">
        <f t="shared" si="2"/>
        <v>170</v>
      </c>
      <c r="C29" s="8">
        <v>28.71</v>
      </c>
      <c r="D29" s="11">
        <f t="shared" si="0"/>
        <v>936.49940000000015</v>
      </c>
      <c r="E29">
        <v>6.1710000000000003</v>
      </c>
      <c r="F29">
        <v>0</v>
      </c>
      <c r="G29" s="11">
        <f t="shared" si="3"/>
        <v>936.49940000000015</v>
      </c>
      <c r="H29">
        <v>1.7999999999999999E-2</v>
      </c>
      <c r="I29">
        <v>5.6020000000000003</v>
      </c>
      <c r="J29" s="11">
        <f t="shared" si="1"/>
        <v>936.60023600000011</v>
      </c>
      <c r="K29" s="8">
        <v>23.52</v>
      </c>
      <c r="P29" s="5">
        <f t="shared" si="4"/>
        <v>26</v>
      </c>
      <c r="Q29" s="6">
        <v>20847.21</v>
      </c>
      <c r="R29" s="5">
        <v>936.98</v>
      </c>
    </row>
    <row r="30" spans="2:24" x14ac:dyDescent="0.25">
      <c r="B30" s="7">
        <f t="shared" si="2"/>
        <v>171</v>
      </c>
      <c r="C30" s="8">
        <v>29.77</v>
      </c>
      <c r="D30" s="11">
        <f t="shared" si="0"/>
        <v>936.50980000000015</v>
      </c>
      <c r="E30">
        <v>6.548</v>
      </c>
      <c r="F30">
        <v>0</v>
      </c>
      <c r="G30" s="11">
        <f t="shared" si="3"/>
        <v>936.50980000000015</v>
      </c>
      <c r="H30">
        <f>H29+0.0004</f>
        <v>1.84E-2</v>
      </c>
      <c r="I30">
        <v>5.8929999999999998</v>
      </c>
      <c r="J30" s="11">
        <f t="shared" si="1"/>
        <v>936.6182312000002</v>
      </c>
      <c r="K30" s="8">
        <v>24.57</v>
      </c>
      <c r="P30" s="5">
        <f t="shared" si="4"/>
        <v>27</v>
      </c>
      <c r="Q30" s="6">
        <v>20848.189999999999</v>
      </c>
      <c r="R30" s="5">
        <v>936.98</v>
      </c>
    </row>
    <row r="31" spans="2:24" x14ac:dyDescent="0.25">
      <c r="B31" s="7">
        <f t="shared" si="2"/>
        <v>172</v>
      </c>
      <c r="C31" s="8">
        <v>30.86</v>
      </c>
      <c r="D31" s="11">
        <f t="shared" si="0"/>
        <v>936.52149999999995</v>
      </c>
      <c r="E31">
        <v>6.9749999999999996</v>
      </c>
      <c r="F31">
        <v>0</v>
      </c>
      <c r="G31" s="11">
        <v>936.52149999999995</v>
      </c>
      <c r="H31">
        <f t="shared" ref="H31:H33" si="6">H30+0.0004</f>
        <v>1.8800000000000001E-2</v>
      </c>
      <c r="I31">
        <v>6.2290000000000001</v>
      </c>
      <c r="J31" s="11">
        <f t="shared" si="1"/>
        <v>936.63860519999992</v>
      </c>
      <c r="K31" s="8">
        <v>25.62</v>
      </c>
      <c r="P31" s="5">
        <f t="shared" si="4"/>
        <v>28</v>
      </c>
      <c r="Q31" s="6">
        <v>20849.169999999998</v>
      </c>
      <c r="R31" s="5">
        <v>936.97900000000004</v>
      </c>
    </row>
    <row r="32" spans="2:24" x14ac:dyDescent="0.25">
      <c r="B32" s="7">
        <f t="shared" si="2"/>
        <v>173</v>
      </c>
      <c r="C32" s="8">
        <v>31.97</v>
      </c>
      <c r="D32" s="11">
        <f t="shared" si="0"/>
        <v>936.53700000000003</v>
      </c>
      <c r="E32">
        <v>7.4539999999999997</v>
      </c>
      <c r="F32">
        <v>0</v>
      </c>
      <c r="G32" s="11">
        <v>936.53700000000003</v>
      </c>
      <c r="H32">
        <f t="shared" si="6"/>
        <v>1.9200000000000002E-2</v>
      </c>
      <c r="I32">
        <v>6.6139999999999999</v>
      </c>
      <c r="J32" s="11">
        <f t="shared" si="1"/>
        <v>936.66398880000008</v>
      </c>
      <c r="K32" s="8">
        <v>26.69</v>
      </c>
      <c r="P32" s="5">
        <f t="shared" si="4"/>
        <v>29</v>
      </c>
      <c r="Q32" s="6">
        <v>20850.150000000001</v>
      </c>
      <c r="R32" s="5">
        <v>936.97900000000004</v>
      </c>
    </row>
    <row r="33" spans="2:18" x14ac:dyDescent="0.25">
      <c r="B33" s="7">
        <f t="shared" si="2"/>
        <v>174</v>
      </c>
      <c r="C33" s="8">
        <v>33.11</v>
      </c>
      <c r="D33" s="11">
        <f t="shared" si="0"/>
        <v>936.55700000000002</v>
      </c>
      <c r="E33">
        <v>7.99</v>
      </c>
      <c r="F33">
        <v>0</v>
      </c>
      <c r="G33" s="11">
        <v>936.55700000000002</v>
      </c>
      <c r="H33">
        <f t="shared" si="6"/>
        <v>1.9600000000000003E-2</v>
      </c>
      <c r="I33">
        <v>7.0490000000000004</v>
      </c>
      <c r="J33" s="11">
        <f t="shared" si="1"/>
        <v>936.69516039999996</v>
      </c>
      <c r="K33" s="8">
        <v>27.78</v>
      </c>
      <c r="P33" s="5">
        <f t="shared" si="4"/>
        <v>30</v>
      </c>
      <c r="Q33" s="6">
        <v>20851.13</v>
      </c>
      <c r="R33" s="5">
        <v>936.97900000000004</v>
      </c>
    </row>
    <row r="34" spans="2:18" x14ac:dyDescent="0.25">
      <c r="B34" s="7">
        <f t="shared" si="2"/>
        <v>175</v>
      </c>
      <c r="C34" s="8">
        <v>34.270000000000003</v>
      </c>
      <c r="D34" s="11">
        <f t="shared" si="0"/>
        <v>936.58100000000002</v>
      </c>
      <c r="E34">
        <v>8.5869999999999997</v>
      </c>
      <c r="F34">
        <v>0</v>
      </c>
      <c r="G34" s="11">
        <v>936.58100000000002</v>
      </c>
      <c r="H34">
        <v>0.02</v>
      </c>
      <c r="I34">
        <v>7.5369999999999999</v>
      </c>
      <c r="J34" s="11">
        <f t="shared" si="1"/>
        <v>936.73174000000006</v>
      </c>
      <c r="K34" s="8">
        <v>28.9</v>
      </c>
      <c r="P34" s="5">
        <f t="shared" si="4"/>
        <v>31</v>
      </c>
      <c r="Q34" s="6">
        <v>20852.11</v>
      </c>
      <c r="R34" s="5">
        <v>936.97900000000004</v>
      </c>
    </row>
    <row r="35" spans="2:18" x14ac:dyDescent="0.25">
      <c r="B35" s="7">
        <f t="shared" si="2"/>
        <v>176</v>
      </c>
      <c r="C35" s="8">
        <v>35.47</v>
      </c>
      <c r="D35" s="11">
        <f t="shared" si="0"/>
        <v>936.60900000000004</v>
      </c>
      <c r="E35">
        <v>9.25</v>
      </c>
      <c r="F35">
        <v>0</v>
      </c>
      <c r="G35" s="11">
        <v>936.60900000000004</v>
      </c>
      <c r="H35">
        <f>H34-0.0012</f>
        <v>1.8800000000000001E-2</v>
      </c>
      <c r="I35">
        <v>8.0830000000000002</v>
      </c>
      <c r="J35" s="11">
        <f t="shared" si="1"/>
        <v>936.76096040000004</v>
      </c>
      <c r="K35" s="8">
        <v>30.04</v>
      </c>
      <c r="P35" s="5">
        <f t="shared" si="4"/>
        <v>32</v>
      </c>
      <c r="Q35" s="6">
        <v>20853.09</v>
      </c>
      <c r="R35" s="5">
        <v>936.97900000000004</v>
      </c>
    </row>
    <row r="36" spans="2:18" x14ac:dyDescent="0.25">
      <c r="B36" s="7">
        <f>B35+1</f>
        <v>177</v>
      </c>
      <c r="C36" s="8">
        <v>36.71</v>
      </c>
      <c r="D36" s="11">
        <f t="shared" si="0"/>
        <v>936.64200000000005</v>
      </c>
      <c r="E36">
        <v>9.9860000000000007</v>
      </c>
      <c r="F36">
        <v>0</v>
      </c>
      <c r="G36" s="11">
        <v>936.64200000000005</v>
      </c>
      <c r="H36">
        <f t="shared" ref="H36:H38" si="7">H35-0.0012</f>
        <v>1.7600000000000001E-2</v>
      </c>
      <c r="I36">
        <v>8.69</v>
      </c>
      <c r="J36" s="11">
        <f t="shared" si="1"/>
        <v>936.7949440000001</v>
      </c>
      <c r="K36" s="8">
        <v>31.21</v>
      </c>
      <c r="P36" s="5">
        <f>P35+1</f>
        <v>33</v>
      </c>
      <c r="Q36" s="6">
        <v>20854.080000000002</v>
      </c>
      <c r="R36" s="5">
        <v>936.97799999999995</v>
      </c>
    </row>
    <row r="37" spans="2:18" x14ac:dyDescent="0.25">
      <c r="B37" s="7">
        <f t="shared" si="2"/>
        <v>178</v>
      </c>
      <c r="C37" s="8">
        <v>37.99</v>
      </c>
      <c r="D37" s="11">
        <f t="shared" si="0"/>
        <v>936.678</v>
      </c>
      <c r="E37">
        <v>10.779</v>
      </c>
      <c r="F37">
        <v>0</v>
      </c>
      <c r="G37" s="11">
        <v>936.678</v>
      </c>
      <c r="H37">
        <f t="shared" si="7"/>
        <v>1.6400000000000001E-2</v>
      </c>
      <c r="I37">
        <v>9.3640000000000008</v>
      </c>
      <c r="J37" s="11">
        <f t="shared" si="1"/>
        <v>936.83156959999997</v>
      </c>
      <c r="K37" s="8">
        <v>32.409999999999997</v>
      </c>
      <c r="P37" s="5">
        <f>P36+1</f>
        <v>34</v>
      </c>
      <c r="Q37" s="6">
        <v>20855.060000000001</v>
      </c>
      <c r="R37" s="5">
        <v>936.97199999999998</v>
      </c>
    </row>
    <row r="38" spans="2:18" x14ac:dyDescent="0.25">
      <c r="B38" s="7">
        <f t="shared" si="2"/>
        <v>179</v>
      </c>
      <c r="C38" s="8">
        <v>39.35</v>
      </c>
      <c r="D38" s="11">
        <f t="shared" si="0"/>
        <v>936.71900000000005</v>
      </c>
      <c r="E38">
        <v>11.711</v>
      </c>
      <c r="F38">
        <v>0</v>
      </c>
      <c r="G38" s="11">
        <v>936.71900000000005</v>
      </c>
      <c r="H38">
        <f t="shared" si="7"/>
        <v>1.5200000000000002E-2</v>
      </c>
      <c r="I38">
        <v>10.112</v>
      </c>
      <c r="J38" s="11">
        <f t="shared" si="1"/>
        <v>936.87270240000009</v>
      </c>
      <c r="K38" s="8">
        <v>33.659999999999997</v>
      </c>
      <c r="P38" s="5"/>
      <c r="Q38" s="5"/>
      <c r="R38" s="5"/>
    </row>
    <row r="39" spans="2:18" x14ac:dyDescent="0.25">
      <c r="B39" s="7">
        <f t="shared" si="2"/>
        <v>180</v>
      </c>
      <c r="C39" s="8">
        <v>40.78</v>
      </c>
      <c r="D39" s="11">
        <f t="shared" si="0"/>
        <v>936.76300000000003</v>
      </c>
      <c r="E39">
        <v>12.727</v>
      </c>
      <c r="F39">
        <v>0</v>
      </c>
      <c r="G39" s="11">
        <v>936.76300000000003</v>
      </c>
      <c r="H39">
        <v>1.4E-2</v>
      </c>
      <c r="I39">
        <v>10.943</v>
      </c>
      <c r="J39" s="11">
        <f t="shared" si="1"/>
        <v>936.916202</v>
      </c>
      <c r="K39" s="8">
        <v>34.96</v>
      </c>
      <c r="P39" s="5"/>
      <c r="Q39" s="5"/>
      <c r="R39" s="5"/>
    </row>
    <row r="40" spans="2:18" x14ac:dyDescent="0.25">
      <c r="B40" s="7">
        <f t="shared" si="2"/>
        <v>181</v>
      </c>
      <c r="C40" s="8">
        <v>42.3</v>
      </c>
      <c r="D40" s="11">
        <f t="shared" si="0"/>
        <v>936.81200000000001</v>
      </c>
      <c r="E40">
        <v>13.871</v>
      </c>
      <c r="F40">
        <v>0</v>
      </c>
      <c r="G40" s="11">
        <v>936.81200000000001</v>
      </c>
      <c r="H40">
        <f>H39-0.0035</f>
        <v>1.0500000000000001E-2</v>
      </c>
      <c r="I40">
        <v>11.868</v>
      </c>
      <c r="J40" s="11">
        <f t="shared" si="1"/>
        <v>936.93661399999996</v>
      </c>
      <c r="K40" s="8">
        <v>36.32</v>
      </c>
      <c r="P40" s="5"/>
      <c r="Q40" s="5"/>
      <c r="R40" s="5"/>
    </row>
    <row r="41" spans="2:18" x14ac:dyDescent="0.25">
      <c r="B41" s="7">
        <f t="shared" si="2"/>
        <v>182</v>
      </c>
      <c r="C41" s="8">
        <v>43.94</v>
      </c>
      <c r="D41" s="11">
        <f t="shared" si="0"/>
        <v>936.86500000000001</v>
      </c>
      <c r="E41">
        <v>15.170999999999999</v>
      </c>
      <c r="F41">
        <v>0</v>
      </c>
      <c r="G41" s="11">
        <v>936.86500000000001</v>
      </c>
      <c r="H41">
        <f t="shared" ref="H41:H42" si="8">H40-0.0035</f>
        <v>7.000000000000001E-3</v>
      </c>
      <c r="I41">
        <v>12.903</v>
      </c>
      <c r="J41" s="11">
        <f t="shared" si="1"/>
        <v>936.95532100000003</v>
      </c>
      <c r="K41" s="8">
        <v>37.76</v>
      </c>
      <c r="P41" s="5"/>
      <c r="Q41" s="5"/>
      <c r="R41" s="5"/>
    </row>
    <row r="42" spans="2:18" x14ac:dyDescent="0.25">
      <c r="B42" s="7">
        <f t="shared" si="2"/>
        <v>183</v>
      </c>
      <c r="C42" s="8">
        <v>45.75</v>
      </c>
      <c r="D42" s="11">
        <f t="shared" si="0"/>
        <v>936.92200000000003</v>
      </c>
      <c r="E42">
        <v>16.675999999999998</v>
      </c>
      <c r="F42">
        <v>0</v>
      </c>
      <c r="G42" s="11">
        <v>936.92200000000003</v>
      </c>
      <c r="H42">
        <f t="shared" si="8"/>
        <v>3.5000000000000009E-3</v>
      </c>
      <c r="I42">
        <v>14.07</v>
      </c>
      <c r="J42" s="11">
        <f t="shared" si="1"/>
        <v>936.97124500000007</v>
      </c>
      <c r="K42" s="8">
        <v>39.299999999999997</v>
      </c>
      <c r="P42" s="5"/>
      <c r="Q42" s="5"/>
      <c r="R42" s="5"/>
    </row>
    <row r="43" spans="2:18" x14ac:dyDescent="0.25">
      <c r="B43" s="7">
        <f t="shared" si="2"/>
        <v>184</v>
      </c>
      <c r="C43" s="8">
        <v>47.8</v>
      </c>
      <c r="D43" s="11">
        <f t="shared" si="0"/>
        <v>936.98154999999997</v>
      </c>
      <c r="E43">
        <v>18.466999999999999</v>
      </c>
      <c r="F43">
        <v>0</v>
      </c>
      <c r="G43" s="11">
        <v>936.98154999999997</v>
      </c>
      <c r="H43">
        <v>0</v>
      </c>
      <c r="I43">
        <v>15.4</v>
      </c>
      <c r="J43" s="11">
        <f t="shared" si="1"/>
        <v>936.98154999999997</v>
      </c>
      <c r="K43" s="8">
        <v>40.96</v>
      </c>
    </row>
    <row r="45" spans="2:18" x14ac:dyDescent="0.25">
      <c r="B45" s="1" t="s">
        <v>209</v>
      </c>
    </row>
  </sheetData>
  <mergeCells count="3">
    <mergeCell ref="P1:R1"/>
    <mergeCell ref="V1:X1"/>
    <mergeCell ref="B1:K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B0864-BE7A-4A60-B786-FC46A6551460}">
  <dimension ref="B3:C32"/>
  <sheetViews>
    <sheetView topLeftCell="A7" workbookViewId="0">
      <selection activeCell="D36" sqref="D36"/>
    </sheetView>
  </sheetViews>
  <sheetFormatPr defaultRowHeight="15" x14ac:dyDescent="0.25"/>
  <sheetData>
    <row r="3" spans="2:3" x14ac:dyDescent="0.25">
      <c r="B3" s="1" t="s">
        <v>95</v>
      </c>
    </row>
    <row r="4" spans="2:3" x14ac:dyDescent="0.25">
      <c r="B4" s="1"/>
      <c r="C4" t="s">
        <v>111</v>
      </c>
    </row>
    <row r="5" spans="2:3" x14ac:dyDescent="0.25">
      <c r="B5" s="1" t="s">
        <v>107</v>
      </c>
    </row>
    <row r="6" spans="2:3" x14ac:dyDescent="0.25">
      <c r="B6" s="1"/>
      <c r="C6" t="s">
        <v>113</v>
      </c>
    </row>
    <row r="7" spans="2:3" x14ac:dyDescent="0.25">
      <c r="B7" s="1" t="s">
        <v>108</v>
      </c>
    </row>
    <row r="8" spans="2:3" x14ac:dyDescent="0.25">
      <c r="B8" s="1"/>
      <c r="C8" t="s">
        <v>114</v>
      </c>
    </row>
    <row r="9" spans="2:3" x14ac:dyDescent="0.25">
      <c r="B9" s="1" t="s">
        <v>96</v>
      </c>
    </row>
    <row r="10" spans="2:3" x14ac:dyDescent="0.25">
      <c r="B10" s="1"/>
      <c r="C10" t="s">
        <v>112</v>
      </c>
    </row>
    <row r="11" spans="2:3" x14ac:dyDescent="0.25">
      <c r="B11" s="1" t="s">
        <v>109</v>
      </c>
    </row>
    <row r="12" spans="2:3" x14ac:dyDescent="0.25">
      <c r="B12" s="1"/>
      <c r="C12" t="s">
        <v>115</v>
      </c>
    </row>
    <row r="13" spans="2:3" x14ac:dyDescent="0.25">
      <c r="B13" s="1" t="s">
        <v>106</v>
      </c>
    </row>
    <row r="14" spans="2:3" x14ac:dyDescent="0.25">
      <c r="B14" s="1"/>
      <c r="C14" t="s">
        <v>116</v>
      </c>
    </row>
    <row r="15" spans="2:3" x14ac:dyDescent="0.25">
      <c r="B15" s="1" t="s">
        <v>105</v>
      </c>
    </row>
    <row r="16" spans="2:3" x14ac:dyDescent="0.25">
      <c r="B16" s="1"/>
    </row>
    <row r="17" spans="2:3" x14ac:dyDescent="0.25">
      <c r="B17" s="1" t="s">
        <v>110</v>
      </c>
    </row>
    <row r="18" spans="2:3" x14ac:dyDescent="0.25">
      <c r="C18" t="s">
        <v>117</v>
      </c>
    </row>
    <row r="23" spans="2:3" x14ac:dyDescent="0.25">
      <c r="B23" s="1" t="s">
        <v>132</v>
      </c>
    </row>
    <row r="24" spans="2:3" x14ac:dyDescent="0.25">
      <c r="B24" t="s">
        <v>156</v>
      </c>
    </row>
    <row r="26" spans="2:3" x14ac:dyDescent="0.25">
      <c r="B26" s="1" t="s">
        <v>182</v>
      </c>
    </row>
    <row r="27" spans="2:3" x14ac:dyDescent="0.25">
      <c r="B27" t="s">
        <v>183</v>
      </c>
    </row>
    <row r="30" spans="2:3" x14ac:dyDescent="0.25">
      <c r="B30" s="1" t="s">
        <v>192</v>
      </c>
    </row>
    <row r="31" spans="2:3" x14ac:dyDescent="0.25">
      <c r="B31" s="1" t="s">
        <v>193</v>
      </c>
    </row>
    <row r="32" spans="2:3" x14ac:dyDescent="0.25">
      <c r="B32" s="1" t="s">
        <v>197</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92DDDF-BDBD-4C56-BC23-3625B38EE781}">
  <dimension ref="B2:F47"/>
  <sheetViews>
    <sheetView tabSelected="1" topLeftCell="A28" workbookViewId="0">
      <selection activeCell="E46" sqref="E46"/>
    </sheetView>
  </sheetViews>
  <sheetFormatPr defaultRowHeight="15" x14ac:dyDescent="0.25"/>
  <cols>
    <col min="1" max="1" width="9.140625" style="9"/>
    <col min="2" max="2" width="45.140625" style="9" customWidth="1"/>
    <col min="3" max="3" width="15.7109375" style="9" bestFit="1" customWidth="1"/>
    <col min="4" max="4" width="5.140625" style="9" bestFit="1" customWidth="1"/>
    <col min="5" max="5" width="64.85546875" style="9" customWidth="1"/>
    <col min="6" max="6" width="110.5703125" style="9" customWidth="1"/>
    <col min="7" max="16384" width="9.140625" style="9"/>
  </cols>
  <sheetData>
    <row r="2" spans="2:6" x14ac:dyDescent="0.25">
      <c r="B2" s="14" t="s">
        <v>104</v>
      </c>
      <c r="C2" s="14" t="s">
        <v>72</v>
      </c>
      <c r="D2" s="14" t="s">
        <v>66</v>
      </c>
      <c r="E2" s="14" t="s">
        <v>67</v>
      </c>
      <c r="F2" s="14" t="s">
        <v>103</v>
      </c>
    </row>
    <row r="3" spans="2:6" x14ac:dyDescent="0.25">
      <c r="B3" s="28" t="s">
        <v>139</v>
      </c>
      <c r="C3" s="28" t="s">
        <v>36</v>
      </c>
      <c r="D3" s="9">
        <v>1</v>
      </c>
      <c r="E3" s="9" t="s">
        <v>68</v>
      </c>
    </row>
    <row r="4" spans="2:6" x14ac:dyDescent="0.25">
      <c r="B4" s="28"/>
      <c r="C4" s="28"/>
      <c r="D4" s="9">
        <f>D3+1</f>
        <v>2</v>
      </c>
      <c r="E4" s="9" t="s">
        <v>69</v>
      </c>
      <c r="F4" s="9" t="s">
        <v>75</v>
      </c>
    </row>
    <row r="5" spans="2:6" x14ac:dyDescent="0.25">
      <c r="B5" s="28"/>
      <c r="C5" s="28"/>
      <c r="D5" s="9">
        <f t="shared" ref="D5:D15" si="0">D4+1</f>
        <v>3</v>
      </c>
      <c r="F5" s="9" t="s">
        <v>70</v>
      </c>
    </row>
    <row r="6" spans="2:6" x14ac:dyDescent="0.25">
      <c r="B6" s="28"/>
      <c r="C6" s="28"/>
      <c r="D6" s="9">
        <f t="shared" si="0"/>
        <v>4</v>
      </c>
      <c r="E6" s="9" t="s">
        <v>71</v>
      </c>
      <c r="F6" s="9" t="s">
        <v>167</v>
      </c>
    </row>
    <row r="7" spans="2:6" x14ac:dyDescent="0.25">
      <c r="B7" s="28"/>
      <c r="C7" s="28" t="s">
        <v>62</v>
      </c>
      <c r="D7" s="9">
        <f t="shared" si="0"/>
        <v>5</v>
      </c>
      <c r="E7" s="9" t="s">
        <v>73</v>
      </c>
    </row>
    <row r="8" spans="2:6" x14ac:dyDescent="0.25">
      <c r="B8" s="28"/>
      <c r="C8" s="28"/>
      <c r="D8" s="9">
        <f t="shared" si="0"/>
        <v>6</v>
      </c>
      <c r="E8" s="9" t="s">
        <v>74</v>
      </c>
    </row>
    <row r="9" spans="2:6" x14ac:dyDescent="0.25">
      <c r="B9" s="28"/>
      <c r="C9" s="28"/>
      <c r="D9" s="9">
        <f t="shared" si="0"/>
        <v>7</v>
      </c>
      <c r="E9" s="9" t="s">
        <v>97</v>
      </c>
      <c r="F9" s="9" t="s">
        <v>168</v>
      </c>
    </row>
    <row r="10" spans="2:6" x14ac:dyDescent="0.25">
      <c r="B10" s="28"/>
      <c r="C10" s="9" t="s">
        <v>76</v>
      </c>
      <c r="D10" s="9">
        <f t="shared" si="0"/>
        <v>8</v>
      </c>
      <c r="E10" s="9" t="s">
        <v>77</v>
      </c>
      <c r="F10" s="9" t="s">
        <v>78</v>
      </c>
    </row>
    <row r="11" spans="2:6" x14ac:dyDescent="0.25">
      <c r="B11" s="28"/>
      <c r="C11" s="28" t="s">
        <v>79</v>
      </c>
      <c r="D11" s="9">
        <f t="shared" si="0"/>
        <v>9</v>
      </c>
      <c r="E11" s="9" t="s">
        <v>98</v>
      </c>
      <c r="F11" s="9" t="s">
        <v>99</v>
      </c>
    </row>
    <row r="12" spans="2:6" x14ac:dyDescent="0.25">
      <c r="B12" s="28"/>
      <c r="C12" s="28"/>
      <c r="D12" s="9">
        <f t="shared" si="0"/>
        <v>10</v>
      </c>
      <c r="E12" s="9" t="s">
        <v>100</v>
      </c>
    </row>
    <row r="13" spans="2:6" ht="30" x14ac:dyDescent="0.25">
      <c r="B13" s="28"/>
      <c r="C13" s="9" t="s">
        <v>49</v>
      </c>
      <c r="D13" s="9">
        <f t="shared" si="0"/>
        <v>11</v>
      </c>
      <c r="E13" s="9" t="s">
        <v>101</v>
      </c>
      <c r="F13" s="9" t="s">
        <v>102</v>
      </c>
    </row>
    <row r="14" spans="2:6" x14ac:dyDescent="0.25">
      <c r="B14" s="28"/>
      <c r="C14" s="9" t="s">
        <v>76</v>
      </c>
      <c r="D14" s="9">
        <f t="shared" si="0"/>
        <v>12</v>
      </c>
      <c r="E14" s="9" t="s">
        <v>118</v>
      </c>
      <c r="F14" s="9" t="s">
        <v>119</v>
      </c>
    </row>
    <row r="15" spans="2:6" x14ac:dyDescent="0.25">
      <c r="B15" s="28"/>
      <c r="C15" s="9" t="s">
        <v>79</v>
      </c>
      <c r="D15" s="9">
        <f t="shared" si="0"/>
        <v>13</v>
      </c>
      <c r="E15" s="9" t="s">
        <v>120</v>
      </c>
      <c r="F15" s="9" t="s">
        <v>169</v>
      </c>
    </row>
    <row r="17" spans="2:6" x14ac:dyDescent="0.25">
      <c r="B17" s="9" t="s">
        <v>140</v>
      </c>
      <c r="C17" s="9" t="s">
        <v>128</v>
      </c>
      <c r="D17" s="15" t="s">
        <v>159</v>
      </c>
      <c r="E17" s="28" t="s">
        <v>141</v>
      </c>
      <c r="F17" s="28"/>
    </row>
    <row r="19" spans="2:6" ht="30" x14ac:dyDescent="0.25">
      <c r="B19" s="28" t="s">
        <v>142</v>
      </c>
      <c r="C19" s="9" t="s">
        <v>76</v>
      </c>
      <c r="D19" s="9">
        <v>1</v>
      </c>
      <c r="E19" s="9" t="s">
        <v>161</v>
      </c>
      <c r="F19" s="9" t="s">
        <v>160</v>
      </c>
    </row>
    <row r="20" spans="2:6" ht="30" x14ac:dyDescent="0.25">
      <c r="B20" s="28"/>
      <c r="C20" s="9" t="s">
        <v>76</v>
      </c>
      <c r="D20" s="9">
        <v>2</v>
      </c>
      <c r="E20" s="9" t="s">
        <v>162</v>
      </c>
      <c r="F20" s="9" t="s">
        <v>163</v>
      </c>
    </row>
    <row r="21" spans="2:6" ht="30" x14ac:dyDescent="0.25">
      <c r="B21" s="28"/>
      <c r="C21" s="9" t="s">
        <v>76</v>
      </c>
      <c r="D21" s="9">
        <v>3</v>
      </c>
      <c r="E21" s="9" t="s">
        <v>164</v>
      </c>
      <c r="F21" s="9" t="s">
        <v>165</v>
      </c>
    </row>
    <row r="23" spans="2:6" ht="14.25" customHeight="1" x14ac:dyDescent="0.25">
      <c r="B23" s="28" t="s">
        <v>143</v>
      </c>
      <c r="E23" s="9" t="s">
        <v>145</v>
      </c>
    </row>
    <row r="24" spans="2:6" ht="30" x14ac:dyDescent="0.25">
      <c r="B24" s="28"/>
      <c r="E24" s="9" t="s">
        <v>151</v>
      </c>
    </row>
    <row r="25" spans="2:6" x14ac:dyDescent="0.25">
      <c r="B25" s="28"/>
      <c r="C25" s="9" t="s">
        <v>76</v>
      </c>
      <c r="E25" s="9" t="s">
        <v>146</v>
      </c>
    </row>
    <row r="26" spans="2:6" x14ac:dyDescent="0.25">
      <c r="B26" s="28"/>
      <c r="C26" s="9" t="s">
        <v>76</v>
      </c>
      <c r="E26" s="9" t="s">
        <v>147</v>
      </c>
    </row>
    <row r="27" spans="2:6" x14ac:dyDescent="0.25">
      <c r="B27" s="28"/>
      <c r="C27" s="9" t="s">
        <v>76</v>
      </c>
      <c r="E27" s="9" t="s">
        <v>148</v>
      </c>
    </row>
    <row r="28" spans="2:6" ht="30" x14ac:dyDescent="0.25">
      <c r="B28" s="28"/>
      <c r="C28" s="28" t="s">
        <v>49</v>
      </c>
      <c r="E28" s="9" t="s">
        <v>149</v>
      </c>
    </row>
    <row r="29" spans="2:6" ht="30" x14ac:dyDescent="0.25">
      <c r="B29" s="28"/>
      <c r="C29" s="28"/>
      <c r="E29" s="9" t="s">
        <v>150</v>
      </c>
    </row>
    <row r="30" spans="2:6" ht="30" x14ac:dyDescent="0.25">
      <c r="B30" s="28"/>
      <c r="C30" s="28"/>
      <c r="E30" s="9" t="s">
        <v>155</v>
      </c>
    </row>
    <row r="31" spans="2:6" x14ac:dyDescent="0.25">
      <c r="B31" s="28"/>
      <c r="C31" s="28"/>
      <c r="E31" s="9" t="s">
        <v>152</v>
      </c>
    </row>
    <row r="33" spans="2:6" x14ac:dyDescent="0.25">
      <c r="B33" s="28" t="s">
        <v>170</v>
      </c>
      <c r="C33" s="9" t="s">
        <v>171</v>
      </c>
      <c r="E33" s="9" t="s">
        <v>172</v>
      </c>
    </row>
    <row r="34" spans="2:6" ht="45" x14ac:dyDescent="0.25">
      <c r="B34" s="28"/>
      <c r="C34" s="9" t="s">
        <v>76</v>
      </c>
      <c r="E34" s="9" t="s">
        <v>173</v>
      </c>
      <c r="F34" s="9" t="s">
        <v>174</v>
      </c>
    </row>
    <row r="35" spans="2:6" x14ac:dyDescent="0.25">
      <c r="B35" s="28"/>
      <c r="C35" s="28" t="s">
        <v>49</v>
      </c>
      <c r="E35" s="9" t="s">
        <v>210</v>
      </c>
      <c r="F35" s="9" t="s">
        <v>175</v>
      </c>
    </row>
    <row r="36" spans="2:6" x14ac:dyDescent="0.25">
      <c r="B36" s="28"/>
      <c r="C36" s="28"/>
      <c r="E36" s="9" t="s">
        <v>176</v>
      </c>
      <c r="F36" s="9" t="s">
        <v>177</v>
      </c>
    </row>
    <row r="37" spans="2:6" x14ac:dyDescent="0.25">
      <c r="B37" s="28"/>
      <c r="C37" s="9" t="s">
        <v>171</v>
      </c>
      <c r="E37" s="9" t="s">
        <v>178</v>
      </c>
    </row>
    <row r="38" spans="2:6" x14ac:dyDescent="0.25">
      <c r="B38" s="28"/>
      <c r="C38" s="9" t="s">
        <v>171</v>
      </c>
      <c r="E38" s="9" t="s">
        <v>179</v>
      </c>
    </row>
    <row r="39" spans="2:6" x14ac:dyDescent="0.25">
      <c r="B39" s="28"/>
      <c r="C39" s="9" t="s">
        <v>180</v>
      </c>
      <c r="E39" s="9" t="s">
        <v>181</v>
      </c>
      <c r="F39" s="9" t="s">
        <v>189</v>
      </c>
    </row>
    <row r="40" spans="2:6" x14ac:dyDescent="0.25">
      <c r="B40" s="10"/>
    </row>
    <row r="41" spans="2:6" ht="30" x14ac:dyDescent="0.25">
      <c r="B41" s="28" t="s">
        <v>190</v>
      </c>
      <c r="C41" s="9" t="s">
        <v>49</v>
      </c>
      <c r="E41" s="9" t="s">
        <v>191</v>
      </c>
      <c r="F41" s="9" t="s">
        <v>194</v>
      </c>
    </row>
    <row r="42" spans="2:6" ht="30" x14ac:dyDescent="0.25">
      <c r="B42" s="28"/>
      <c r="C42" s="9" t="s">
        <v>76</v>
      </c>
      <c r="E42" s="9" t="s">
        <v>195</v>
      </c>
      <c r="F42" s="9" t="s">
        <v>196</v>
      </c>
    </row>
    <row r="43" spans="2:6" ht="45" x14ac:dyDescent="0.25">
      <c r="B43" s="28"/>
      <c r="C43" s="28" t="s">
        <v>49</v>
      </c>
      <c r="E43" s="9" t="s">
        <v>211</v>
      </c>
      <c r="F43" s="9" t="s">
        <v>212</v>
      </c>
    </row>
    <row r="44" spans="2:6" ht="30" x14ac:dyDescent="0.25">
      <c r="B44" s="28"/>
      <c r="C44" s="28"/>
      <c r="E44" s="9" t="s">
        <v>201</v>
      </c>
    </row>
    <row r="45" spans="2:6" ht="30" x14ac:dyDescent="0.25">
      <c r="B45" s="28"/>
      <c r="C45" s="9" t="s">
        <v>62</v>
      </c>
      <c r="E45" s="9" t="s">
        <v>202</v>
      </c>
      <c r="F45" s="9" t="s">
        <v>203</v>
      </c>
    </row>
    <row r="46" spans="2:6" x14ac:dyDescent="0.25">
      <c r="B46" s="28"/>
      <c r="C46" s="28" t="s">
        <v>199</v>
      </c>
      <c r="E46" s="9" t="s">
        <v>204</v>
      </c>
      <c r="F46" s="9" t="s">
        <v>205</v>
      </c>
    </row>
    <row r="47" spans="2:6" ht="45" x14ac:dyDescent="0.25">
      <c r="C47" s="28"/>
      <c r="E47" s="9" t="s">
        <v>207</v>
      </c>
      <c r="F47" s="9" t="s">
        <v>208</v>
      </c>
    </row>
  </sheetData>
  <mergeCells count="13">
    <mergeCell ref="B3:B15"/>
    <mergeCell ref="E17:F17"/>
    <mergeCell ref="B23:B31"/>
    <mergeCell ref="C3:C6"/>
    <mergeCell ref="C7:C9"/>
    <mergeCell ref="C11:C12"/>
    <mergeCell ref="B19:B21"/>
    <mergeCell ref="C35:C36"/>
    <mergeCell ref="B33:B39"/>
    <mergeCell ref="C43:C44"/>
    <mergeCell ref="B41:B46"/>
    <mergeCell ref="C46:C47"/>
    <mergeCell ref="C28:C3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1B611F-DD81-4A90-8BBB-A518ADC15462}">
  <dimension ref="B2:E9"/>
  <sheetViews>
    <sheetView workbookViewId="0">
      <selection activeCell="H11" sqref="H11"/>
    </sheetView>
  </sheetViews>
  <sheetFormatPr defaultRowHeight="15" x14ac:dyDescent="0.25"/>
  <cols>
    <col min="1" max="16384" width="9.140625" style="5"/>
  </cols>
  <sheetData>
    <row r="2" spans="2:5" ht="15.75" thickBot="1" x14ac:dyDescent="0.3">
      <c r="B2" s="34" t="s">
        <v>188</v>
      </c>
      <c r="C2" s="34"/>
      <c r="D2" s="34"/>
      <c r="E2" s="34"/>
    </row>
    <row r="3" spans="2:5" x14ac:dyDescent="0.25">
      <c r="B3" s="35" t="s">
        <v>186</v>
      </c>
      <c r="C3" s="32" t="s">
        <v>184</v>
      </c>
      <c r="D3" s="16" t="s">
        <v>153</v>
      </c>
      <c r="E3" s="17" t="s">
        <v>154</v>
      </c>
    </row>
    <row r="4" spans="2:5" x14ac:dyDescent="0.25">
      <c r="B4" s="36"/>
      <c r="C4" s="33"/>
      <c r="D4" s="4">
        <v>20800</v>
      </c>
      <c r="E4" s="18">
        <v>20845</v>
      </c>
    </row>
    <row r="5" spans="2:5" ht="15.75" thickBot="1" x14ac:dyDescent="0.3">
      <c r="B5" s="37"/>
      <c r="C5" s="19" t="s">
        <v>185</v>
      </c>
      <c r="D5" s="19">
        <v>4</v>
      </c>
      <c r="E5" s="20">
        <v>9</v>
      </c>
    </row>
    <row r="6" spans="2:5" x14ac:dyDescent="0.25">
      <c r="B6" s="29" t="s">
        <v>187</v>
      </c>
      <c r="C6" s="21" t="s">
        <v>184</v>
      </c>
      <c r="D6" s="21">
        <v>20800</v>
      </c>
      <c r="E6" s="22">
        <v>20828.080000000002</v>
      </c>
    </row>
    <row r="7" spans="2:5" x14ac:dyDescent="0.25">
      <c r="B7" s="30"/>
      <c r="C7" s="4" t="s">
        <v>185</v>
      </c>
      <c r="D7" s="4">
        <v>4</v>
      </c>
      <c r="E7" s="18">
        <f>D7+3.12</f>
        <v>7.12</v>
      </c>
    </row>
    <row r="8" spans="2:5" x14ac:dyDescent="0.25">
      <c r="B8" s="30"/>
      <c r="C8" s="4" t="s">
        <v>184</v>
      </c>
      <c r="D8" s="4">
        <v>20828.080000000002</v>
      </c>
      <c r="E8" s="18">
        <v>20845</v>
      </c>
    </row>
    <row r="9" spans="2:5" ht="15.75" thickBot="1" x14ac:dyDescent="0.3">
      <c r="B9" s="31"/>
      <c r="C9" s="19" t="s">
        <v>185</v>
      </c>
      <c r="D9" s="19">
        <f>E7</f>
        <v>7.12</v>
      </c>
      <c r="E9" s="20">
        <v>9</v>
      </c>
    </row>
  </sheetData>
  <mergeCells count="4">
    <mergeCell ref="B6:B9"/>
    <mergeCell ref="C3:C4"/>
    <mergeCell ref="B2:E2"/>
    <mergeCell ref="B3:B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4CA527-E37C-4A10-8771-90895E8D3396}">
  <dimension ref="B2:B16"/>
  <sheetViews>
    <sheetView workbookViewId="0">
      <selection activeCell="B17" sqref="B17"/>
    </sheetView>
  </sheetViews>
  <sheetFormatPr defaultRowHeight="15" x14ac:dyDescent="0.25"/>
  <sheetData>
    <row r="2" spans="2:2" x14ac:dyDescent="0.25">
      <c r="B2" s="13" t="s">
        <v>121</v>
      </c>
    </row>
    <row r="3" spans="2:2" x14ac:dyDescent="0.25">
      <c r="B3" s="13" t="s">
        <v>122</v>
      </c>
    </row>
    <row r="4" spans="2:2" x14ac:dyDescent="0.25">
      <c r="B4" s="13" t="s">
        <v>124</v>
      </c>
    </row>
    <row r="5" spans="2:2" x14ac:dyDescent="0.25">
      <c r="B5" s="13" t="s">
        <v>123</v>
      </c>
    </row>
    <row r="6" spans="2:2" x14ac:dyDescent="0.25">
      <c r="B6" s="13" t="s">
        <v>125</v>
      </c>
    </row>
    <row r="7" spans="2:2" x14ac:dyDescent="0.25">
      <c r="B7" s="13" t="s">
        <v>126</v>
      </c>
    </row>
    <row r="8" spans="2:2" x14ac:dyDescent="0.25">
      <c r="B8" t="s">
        <v>127</v>
      </c>
    </row>
    <row r="9" spans="2:2" x14ac:dyDescent="0.25">
      <c r="B9" s="13" t="s">
        <v>144</v>
      </c>
    </row>
    <row r="10" spans="2:2" x14ac:dyDescent="0.25">
      <c r="B10" t="s">
        <v>157</v>
      </c>
    </row>
    <row r="11" spans="2:2" x14ac:dyDescent="0.25">
      <c r="B11" s="13" t="s">
        <v>158</v>
      </c>
    </row>
    <row r="16" spans="2:2" x14ac:dyDescent="0.25">
      <c r="B16" t="s">
        <v>206</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ACC79F-BFB2-44C6-88A1-B191F15F0E68}">
  <dimension ref="A1"/>
  <sheetViews>
    <sheetView topLeftCell="A67" workbookViewId="0">
      <selection activeCell="A100" sqref="A100"/>
    </sheetView>
  </sheetViews>
  <sheetFormatPr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Directory</vt:lpstr>
      <vt:lpstr>Drive 1 Profile Data</vt:lpstr>
      <vt:lpstr>Drive 2 Profile Data(OLD)</vt:lpstr>
      <vt:lpstr>Questions</vt:lpstr>
      <vt:lpstr>Modeling Notes</vt:lpstr>
      <vt:lpstr>Constraint Calcs</vt:lpstr>
      <vt:lpstr>To Do</vt:lpstr>
      <vt:lpstr>Stage 1 Model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Hone, Matthew</dc:creator>
  <cp:lastModifiedBy>Hone, Matthew</cp:lastModifiedBy>
  <dcterms:created xsi:type="dcterms:W3CDTF">2024-07-22T17:38:30Z</dcterms:created>
  <dcterms:modified xsi:type="dcterms:W3CDTF">2024-08-15T17:53:39Z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older_Number">
    <vt:lpwstr/>
  </property>
  <property fmtid="{D5CDD505-2E9C-101B-9397-08002B2CF9AE}" pid="3" name="Folder_Code">
    <vt:lpwstr/>
  </property>
  <property fmtid="{D5CDD505-2E9C-101B-9397-08002B2CF9AE}" pid="4" name="Folder_Name">
    <vt:lpwstr/>
  </property>
  <property fmtid="{D5CDD505-2E9C-101B-9397-08002B2CF9AE}" pid="5" name="Folder_Description">
    <vt:lpwstr/>
  </property>
  <property fmtid="{D5CDD505-2E9C-101B-9397-08002B2CF9AE}" pid="6" name="/Folder_Name/">
    <vt:lpwstr/>
  </property>
  <property fmtid="{D5CDD505-2E9C-101B-9397-08002B2CF9AE}" pid="7" name="/Folder_Description/">
    <vt:lpwstr/>
  </property>
  <property fmtid="{D5CDD505-2E9C-101B-9397-08002B2CF9AE}" pid="8" name="Folder_Version">
    <vt:lpwstr/>
  </property>
  <property fmtid="{D5CDD505-2E9C-101B-9397-08002B2CF9AE}" pid="9" name="Folder_VersionSeq">
    <vt:lpwstr/>
  </property>
  <property fmtid="{D5CDD505-2E9C-101B-9397-08002B2CF9AE}" pid="10" name="Folder_Manager">
    <vt:lpwstr/>
  </property>
  <property fmtid="{D5CDD505-2E9C-101B-9397-08002B2CF9AE}" pid="11" name="Folder_ManagerDesc">
    <vt:lpwstr/>
  </property>
  <property fmtid="{D5CDD505-2E9C-101B-9397-08002B2CF9AE}" pid="12" name="Folder_Storage">
    <vt:lpwstr/>
  </property>
  <property fmtid="{D5CDD505-2E9C-101B-9397-08002B2CF9AE}" pid="13" name="Folder_StorageDesc">
    <vt:lpwstr/>
  </property>
  <property fmtid="{D5CDD505-2E9C-101B-9397-08002B2CF9AE}" pid="14" name="Folder_Creator">
    <vt:lpwstr/>
  </property>
  <property fmtid="{D5CDD505-2E9C-101B-9397-08002B2CF9AE}" pid="15" name="Folder_CreatorDesc">
    <vt:lpwstr/>
  </property>
  <property fmtid="{D5CDD505-2E9C-101B-9397-08002B2CF9AE}" pid="16" name="Folder_CreateDate">
    <vt:lpwstr/>
  </property>
  <property fmtid="{D5CDD505-2E9C-101B-9397-08002B2CF9AE}" pid="17" name="Folder_Updater">
    <vt:lpwstr/>
  </property>
  <property fmtid="{D5CDD505-2E9C-101B-9397-08002B2CF9AE}" pid="18" name="Folder_UpdaterDesc">
    <vt:lpwstr/>
  </property>
  <property fmtid="{D5CDD505-2E9C-101B-9397-08002B2CF9AE}" pid="19" name="Folder_UpdateDate">
    <vt:lpwstr/>
  </property>
  <property fmtid="{D5CDD505-2E9C-101B-9397-08002B2CF9AE}" pid="20" name="Document_Number">
    <vt:lpwstr/>
  </property>
  <property fmtid="{D5CDD505-2E9C-101B-9397-08002B2CF9AE}" pid="21" name="Document_Name">
    <vt:lpwstr/>
  </property>
  <property fmtid="{D5CDD505-2E9C-101B-9397-08002B2CF9AE}" pid="22" name="Document_FileName">
    <vt:lpwstr/>
  </property>
  <property fmtid="{D5CDD505-2E9C-101B-9397-08002B2CF9AE}" pid="23" name="Document_Version">
    <vt:lpwstr/>
  </property>
  <property fmtid="{D5CDD505-2E9C-101B-9397-08002B2CF9AE}" pid="24" name="Document_VersionSeq">
    <vt:lpwstr/>
  </property>
  <property fmtid="{D5CDD505-2E9C-101B-9397-08002B2CF9AE}" pid="25" name="Document_Creator">
    <vt:lpwstr/>
  </property>
  <property fmtid="{D5CDD505-2E9C-101B-9397-08002B2CF9AE}" pid="26" name="Document_CreatorDesc">
    <vt:lpwstr/>
  </property>
  <property fmtid="{D5CDD505-2E9C-101B-9397-08002B2CF9AE}" pid="27" name="Document_CreateDate">
    <vt:lpwstr/>
  </property>
  <property fmtid="{D5CDD505-2E9C-101B-9397-08002B2CF9AE}" pid="28" name="Document_Updater">
    <vt:lpwstr/>
  </property>
  <property fmtid="{D5CDD505-2E9C-101B-9397-08002B2CF9AE}" pid="29" name="Document_UpdaterDesc">
    <vt:lpwstr/>
  </property>
  <property fmtid="{D5CDD505-2E9C-101B-9397-08002B2CF9AE}" pid="30" name="Document_UpdateDate">
    <vt:lpwstr/>
  </property>
  <property fmtid="{D5CDD505-2E9C-101B-9397-08002B2CF9AE}" pid="31" name="Document_Size">
    <vt:lpwstr/>
  </property>
  <property fmtid="{D5CDD505-2E9C-101B-9397-08002B2CF9AE}" pid="32" name="Document_Storage">
    <vt:lpwstr/>
  </property>
  <property fmtid="{D5CDD505-2E9C-101B-9397-08002B2CF9AE}" pid="33" name="Document_StorageDesc">
    <vt:lpwstr/>
  </property>
  <property fmtid="{D5CDD505-2E9C-101B-9397-08002B2CF9AE}" pid="34" name="Document_Department">
    <vt:lpwstr/>
  </property>
  <property fmtid="{D5CDD505-2E9C-101B-9397-08002B2CF9AE}" pid="35" name="Document_DepartmentDesc">
    <vt:lpwstr/>
  </property>
</Properties>
</file>